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1720" windowHeight="11880" activeTab="0"/>
  </bookViews>
  <sheets>
    <sheet name="A3(105)" sheetId="1" r:id="rId1"/>
  </sheets>
  <definedNames>
    <definedName name="_xlnm.Print_Area" localSheetId="0">'A3(105)'!$A$1:$K$70</definedName>
    <definedName name="_xlnm.Print_Titles" localSheetId="0">'A3(105)'!$1:$8</definedName>
  </definedNames>
  <calcPr fullCalcOnLoad="1"/>
</workbook>
</file>

<file path=xl/sharedStrings.xml><?xml version="1.0" encoding="utf-8"?>
<sst xmlns="http://schemas.openxmlformats.org/spreadsheetml/2006/main" count="140" uniqueCount="97">
  <si>
    <t>公  開  類</t>
  </si>
  <si>
    <t xml:space="preserve"> </t>
  </si>
  <si>
    <t>編製機關</t>
  </si>
  <si>
    <t>經濟部水利署</t>
  </si>
  <si>
    <t>年      報</t>
  </si>
  <si>
    <t>次年3月15日前編報</t>
  </si>
  <si>
    <t>表    號</t>
  </si>
  <si>
    <t>1140-00-01</t>
  </si>
  <si>
    <t>　</t>
  </si>
  <si>
    <r>
      <t>受　　損　　情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形</t>
    </r>
  </si>
  <si>
    <t>預　　估　　經　　費</t>
  </si>
  <si>
    <t>災害種類</t>
  </si>
  <si>
    <t>災害時間</t>
  </si>
  <si>
    <t>水系別</t>
  </si>
  <si>
    <t>縣市別</t>
  </si>
  <si>
    <t>堤　　防</t>
  </si>
  <si>
    <t>護　　岸</t>
  </si>
  <si>
    <t>水    門</t>
  </si>
  <si>
    <t>其　　他</t>
  </si>
  <si>
    <t>(新臺幣千元)</t>
  </si>
  <si>
    <t>(災害名稱)</t>
  </si>
  <si>
    <t>(公尺)</t>
  </si>
  <si>
    <t>(座)</t>
  </si>
  <si>
    <t>(處)</t>
  </si>
  <si>
    <t>總計</t>
  </si>
  <si>
    <r>
      <t>搶修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搶險</t>
    </r>
    <r>
      <rPr>
        <sz val="12"/>
        <rFont val="Times New Roman"/>
        <family val="1"/>
      </rPr>
      <t>)</t>
    </r>
  </si>
  <si>
    <t>復建</t>
  </si>
  <si>
    <t>總計</t>
  </si>
  <si>
    <t>颱風合計</t>
  </si>
  <si>
    <t>八掌溪</t>
  </si>
  <si>
    <t>嘉義縣</t>
  </si>
  <si>
    <t>朴子溪</t>
  </si>
  <si>
    <t>花蓮縣</t>
  </si>
  <si>
    <t>秀姑巒溪</t>
  </si>
  <si>
    <t>屏東縣</t>
  </si>
  <si>
    <t>淡水河</t>
  </si>
  <si>
    <t>臺北市</t>
  </si>
  <si>
    <t>高屏溪</t>
  </si>
  <si>
    <t>高雄市</t>
  </si>
  <si>
    <t>卑南溪</t>
  </si>
  <si>
    <t>臺東縣</t>
  </si>
  <si>
    <t>利嘉溪</t>
  </si>
  <si>
    <t>馬武溪</t>
  </si>
  <si>
    <t>豪雨合計</t>
  </si>
  <si>
    <t>後龍溪</t>
  </si>
  <si>
    <t>苗栗縣</t>
  </si>
  <si>
    <t>南崁溪</t>
  </si>
  <si>
    <t>桃園市</t>
  </si>
  <si>
    <t>主辦統計人員</t>
  </si>
  <si>
    <t>填  表</t>
  </si>
  <si>
    <t>審  核</t>
  </si>
  <si>
    <t>資料來源：本署所屬各河川局、各直轄市政府、各縣(市)政府(澎湖縣、金門縣、連江縣除外)。</t>
  </si>
  <si>
    <t>填表說明：1.本表由本署會計室編製1式2份，1份送本署河川海岸組，1份自存，並公布於本署網站。</t>
  </si>
  <si>
    <t>　　　　　2.各填報單位於次年1月底前將資料報送本署，由本署於次年3月15日前完成彙編。</t>
  </si>
  <si>
    <t>機關首長</t>
  </si>
  <si>
    <t>業務主管人員</t>
  </si>
  <si>
    <t>秀姑巒溪小計</t>
  </si>
  <si>
    <t>新北市</t>
  </si>
  <si>
    <t>港口溪</t>
  </si>
  <si>
    <t>尼伯特颱風小計</t>
  </si>
  <si>
    <t>中央管河川尼伯特颱風計</t>
  </si>
  <si>
    <t>中央管河川莫蘭蒂颱風計</t>
  </si>
  <si>
    <t>莫蘭蒂颱風小計</t>
  </si>
  <si>
    <t>艾莉颱風小計</t>
  </si>
  <si>
    <t>中央管河川艾莉颱風計</t>
  </si>
  <si>
    <t>太平溪</t>
  </si>
  <si>
    <t>梅姬颱風小計</t>
  </si>
  <si>
    <t>中央管河川梅姬颱風計</t>
  </si>
  <si>
    <t>朝庸溪</t>
  </si>
  <si>
    <t>金崙溪</t>
  </si>
  <si>
    <t>105.10.07</t>
  </si>
  <si>
    <t>太麻里溪</t>
  </si>
  <si>
    <t>中華民國105年</t>
  </si>
  <si>
    <t>105.07.06
~105.07.09</t>
  </si>
  <si>
    <t>105.09.25
~105.09.28</t>
  </si>
  <si>
    <t>大甲溪</t>
  </si>
  <si>
    <t>台中市</t>
  </si>
  <si>
    <t>地震合計</t>
  </si>
  <si>
    <t>2月地震小計</t>
  </si>
  <si>
    <t>105.02.06</t>
  </si>
  <si>
    <t>曾文溪</t>
  </si>
  <si>
    <t>台南市</t>
  </si>
  <si>
    <t>跨省市河川尼伯特颱風計</t>
  </si>
  <si>
    <t>急水溪</t>
  </si>
  <si>
    <t>105.10.10</t>
  </si>
  <si>
    <t>雙溪</t>
  </si>
  <si>
    <t>三富溪</t>
  </si>
  <si>
    <t>10月豪雨小計</t>
  </si>
  <si>
    <t>天然災害河川防洪設施受損情形（本表共3頁）</t>
  </si>
  <si>
    <t>105.09.12
~105.09.15</t>
  </si>
  <si>
    <t>105.10.05
~105.10.06</t>
  </si>
  <si>
    <t>高屏溪小計</t>
  </si>
  <si>
    <t>中華民國106年3月9日編製</t>
  </si>
  <si>
    <t>縣(市)管河川尼伯特颱風計</t>
  </si>
  <si>
    <t>縣(市)管河川梅姬颱風計</t>
  </si>
  <si>
    <t>縣(市)管河川豪雨計</t>
  </si>
  <si>
    <t>中央管河川地震計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</si>
</sst>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_-* #,##0.0_-;\-* #,##0.0_-;_-* &quot;-&quot;_-;_-@_-"/>
    <numFmt numFmtId="178" formatCode="_-* #,##0.00_-;\-* #,##0.00_-;_-* &quot;-&quot;_-;_-@_-"/>
  </numFmts>
  <fonts count="43">
    <font>
      <sz val="12"/>
      <name val="Times New Roman"/>
      <family val="1"/>
    </font>
    <font>
      <sz val="12"/>
      <color indexed="8"/>
      <name val="新細明體"/>
      <family val="1"/>
    </font>
    <font>
      <sz val="12"/>
      <name val="標楷體"/>
      <family val="4"/>
    </font>
    <font>
      <sz val="9"/>
      <name val="細明體"/>
      <family val="3"/>
    </font>
    <font>
      <sz val="9"/>
      <name val="新細明體"/>
      <family val="1"/>
    </font>
    <font>
      <sz val="18"/>
      <name val="標楷體"/>
      <family val="4"/>
    </font>
    <font>
      <b/>
      <sz val="12"/>
      <name val="標楷體"/>
      <family val="4"/>
    </font>
    <font>
      <b/>
      <sz val="12"/>
      <name val="Times New Roman"/>
      <family val="1"/>
    </font>
    <font>
      <b/>
      <sz val="12"/>
      <name val="細明體"/>
      <family val="3"/>
    </font>
    <font>
      <sz val="11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11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Continuous"/>
    </xf>
    <xf numFmtId="0" fontId="2" fillId="0" borderId="15" xfId="0" applyFont="1" applyFill="1" applyBorder="1" applyAlignment="1">
      <alignment horizontal="centerContinuous" vertical="center"/>
    </xf>
    <xf numFmtId="11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18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centerContinuous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Continuous" vertical="center" wrapText="1"/>
    </xf>
    <xf numFmtId="0" fontId="6" fillId="0" borderId="16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1" fontId="6" fillId="0" borderId="0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 indent="1"/>
    </xf>
    <xf numFmtId="0" fontId="6" fillId="0" borderId="16" xfId="0" applyFont="1" applyFill="1" applyBorder="1" applyAlignment="1">
      <alignment horizontal="left" vertical="center" indent="2"/>
    </xf>
    <xf numFmtId="41" fontId="0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horizontal="left" vertical="center"/>
    </xf>
    <xf numFmtId="41" fontId="2" fillId="0" borderId="0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indent="3"/>
    </xf>
    <xf numFmtId="0" fontId="7" fillId="0" borderId="16" xfId="0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 wrapText="1"/>
    </xf>
    <xf numFmtId="41" fontId="2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horizontal="left" vertical="center"/>
    </xf>
    <xf numFmtId="41" fontId="2" fillId="0" borderId="11" xfId="0" applyNumberFormat="1" applyFont="1" applyFill="1" applyBorder="1" applyAlignment="1">
      <alignment horizontal="left" vertical="center"/>
    </xf>
    <xf numFmtId="41" fontId="2" fillId="0" borderId="11" xfId="0" applyNumberFormat="1" applyFont="1" applyFill="1" applyBorder="1" applyAlignment="1">
      <alignment horizontal="center" vertical="center"/>
    </xf>
    <xf numFmtId="41" fontId="2" fillId="0" borderId="11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176" fontId="9" fillId="0" borderId="0" xfId="34" applyFont="1" applyFill="1" applyBorder="1" applyAlignment="1">
      <alignment/>
    </xf>
    <xf numFmtId="176" fontId="2" fillId="0" borderId="0" xfId="34" applyFont="1" applyFill="1" applyBorder="1" applyAlignment="1">
      <alignment/>
    </xf>
    <xf numFmtId="11" fontId="2" fillId="0" borderId="0" xfId="0" applyNumberFormat="1" applyFont="1" applyFill="1" applyBorder="1" applyAlignment="1">
      <alignment horizontal="left" vertical="center"/>
    </xf>
    <xf numFmtId="176" fontId="2" fillId="0" borderId="0" xfId="34" applyFont="1" applyFill="1" applyBorder="1" applyAlignment="1">
      <alignment horizontal="center"/>
    </xf>
    <xf numFmtId="176" fontId="2" fillId="0" borderId="0" xfId="34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11" fontId="2" fillId="0" borderId="0" xfId="0" applyNumberFormat="1" applyFont="1" applyFill="1" applyBorder="1" applyAlignment="1">
      <alignment horizontal="center"/>
    </xf>
    <xf numFmtId="11" fontId="2" fillId="0" borderId="0" xfId="0" applyNumberFormat="1" applyFont="1" applyFill="1" applyBorder="1" applyAlignment="1">
      <alignment horizontal="left"/>
    </xf>
    <xf numFmtId="11" fontId="2" fillId="0" borderId="0" xfId="0" applyNumberFormat="1" applyFont="1" applyFill="1" applyBorder="1" applyAlignment="1">
      <alignment vertical="center"/>
    </xf>
    <xf numFmtId="176" fontId="2" fillId="0" borderId="0" xfId="34" applyFont="1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176" fontId="2" fillId="0" borderId="0" xfId="34" applyFont="1" applyFill="1" applyAlignment="1">
      <alignment/>
    </xf>
    <xf numFmtId="41" fontId="6" fillId="0" borderId="0" xfId="0" applyNumberFormat="1" applyFont="1" applyFill="1" applyBorder="1" applyAlignment="1">
      <alignment vertical="center" wrapText="1"/>
    </xf>
    <xf numFmtId="41" fontId="6" fillId="0" borderId="0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00390625" defaultRowHeight="15.75"/>
  <cols>
    <col min="1" max="1" width="32.875" style="13" customWidth="1"/>
    <col min="2" max="2" width="13.00390625" style="68" customWidth="1"/>
    <col min="3" max="3" width="17.125" style="68" customWidth="1"/>
    <col min="4" max="4" width="13.75390625" style="69" customWidth="1"/>
    <col min="5" max="5" width="14.50390625" style="13" customWidth="1"/>
    <col min="6" max="6" width="13.25390625" style="13" customWidth="1"/>
    <col min="7" max="7" width="14.375" style="13" customWidth="1"/>
    <col min="8" max="8" width="14.25390625" style="13" customWidth="1"/>
    <col min="9" max="9" width="16.75390625" style="13" customWidth="1"/>
    <col min="10" max="10" width="15.50390625" style="13" customWidth="1"/>
    <col min="11" max="11" width="16.375" style="13" customWidth="1"/>
    <col min="12" max="12" width="9.50390625" style="13" bestFit="1" customWidth="1"/>
    <col min="13" max="16384" width="9.00390625" style="13" customWidth="1"/>
  </cols>
  <sheetData>
    <row r="1" spans="1:11" s="6" customFormat="1" ht="24.75" customHeight="1">
      <c r="A1" s="1" t="s">
        <v>0</v>
      </c>
      <c r="B1" s="2" t="s">
        <v>1</v>
      </c>
      <c r="C1" s="3"/>
      <c r="D1" s="4"/>
      <c r="E1" s="5"/>
      <c r="F1" s="5"/>
      <c r="G1" s="5"/>
      <c r="H1" s="5"/>
      <c r="I1" s="1" t="s">
        <v>2</v>
      </c>
      <c r="J1" s="73" t="s">
        <v>3</v>
      </c>
      <c r="K1" s="74"/>
    </row>
    <row r="2" spans="1:11" s="6" customFormat="1" ht="26.25" customHeight="1">
      <c r="A2" s="1" t="s">
        <v>4</v>
      </c>
      <c r="B2" s="7" t="s">
        <v>5</v>
      </c>
      <c r="C2" s="8"/>
      <c r="D2" s="9"/>
      <c r="E2" s="10"/>
      <c r="F2" s="10"/>
      <c r="G2" s="10"/>
      <c r="H2" s="10"/>
      <c r="I2" s="1" t="s">
        <v>6</v>
      </c>
      <c r="J2" s="73" t="s">
        <v>7</v>
      </c>
      <c r="K2" s="74"/>
    </row>
    <row r="3" spans="1:11" ht="11.25" customHeight="1">
      <c r="A3" s="11"/>
      <c r="B3" s="2"/>
      <c r="C3" s="2"/>
      <c r="D3" s="12"/>
      <c r="E3" s="11"/>
      <c r="F3" s="11"/>
      <c r="G3" s="11"/>
      <c r="H3" s="11"/>
      <c r="I3" s="11"/>
      <c r="J3" s="11"/>
      <c r="K3" s="11"/>
    </row>
    <row r="4" spans="1:11" ht="26.25" customHeight="1">
      <c r="A4" s="75" t="s">
        <v>88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ht="26.25" customHeight="1">
      <c r="A5" s="76" t="s">
        <v>72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1" ht="23.25" customHeight="1">
      <c r="A6" s="14"/>
      <c r="B6" s="15" t="s">
        <v>8</v>
      </c>
      <c r="C6" s="15"/>
      <c r="D6" s="16"/>
      <c r="E6" s="73" t="s">
        <v>9</v>
      </c>
      <c r="F6" s="77"/>
      <c r="G6" s="77"/>
      <c r="H6" s="77"/>
      <c r="I6" s="17" t="s">
        <v>10</v>
      </c>
      <c r="J6" s="18"/>
      <c r="K6" s="18"/>
    </row>
    <row r="7" spans="1:11" ht="28.5" customHeight="1">
      <c r="A7" s="19" t="s">
        <v>11</v>
      </c>
      <c r="B7" s="19" t="s">
        <v>12</v>
      </c>
      <c r="C7" s="20" t="s">
        <v>13</v>
      </c>
      <c r="D7" s="20" t="s">
        <v>14</v>
      </c>
      <c r="E7" s="21" t="s">
        <v>15</v>
      </c>
      <c r="F7" s="21" t="s">
        <v>16</v>
      </c>
      <c r="G7" s="21" t="s">
        <v>17</v>
      </c>
      <c r="H7" s="21" t="s">
        <v>18</v>
      </c>
      <c r="I7" s="22" t="s">
        <v>19</v>
      </c>
      <c r="J7" s="23"/>
      <c r="K7" s="23"/>
    </row>
    <row r="8" spans="1:11" ht="31.5" customHeight="1">
      <c r="A8" s="24" t="s">
        <v>20</v>
      </c>
      <c r="B8" s="25"/>
      <c r="C8" s="25"/>
      <c r="D8" s="26"/>
      <c r="E8" s="27" t="s">
        <v>21</v>
      </c>
      <c r="F8" s="27" t="s">
        <v>21</v>
      </c>
      <c r="G8" s="27" t="s">
        <v>22</v>
      </c>
      <c r="H8" s="28" t="s">
        <v>23</v>
      </c>
      <c r="I8" s="29" t="s">
        <v>24</v>
      </c>
      <c r="J8" s="30" t="s">
        <v>25</v>
      </c>
      <c r="K8" s="30" t="s">
        <v>26</v>
      </c>
    </row>
    <row r="9" spans="1:11" ht="24.75" customHeight="1">
      <c r="A9" s="31" t="s">
        <v>27</v>
      </c>
      <c r="B9" s="32"/>
      <c r="C9" s="33"/>
      <c r="D9" s="34"/>
      <c r="E9" s="35">
        <f>E15+E54+E10</f>
        <v>3977</v>
      </c>
      <c r="F9" s="35">
        <f aca="true" t="shared" si="0" ref="F9:K9">F15+F54+F10</f>
        <v>5183</v>
      </c>
      <c r="G9" s="35">
        <f t="shared" si="0"/>
        <v>0</v>
      </c>
      <c r="H9" s="35">
        <f t="shared" si="0"/>
        <v>44</v>
      </c>
      <c r="I9" s="35">
        <f t="shared" si="0"/>
        <v>604395</v>
      </c>
      <c r="J9" s="35">
        <f t="shared" si="0"/>
        <v>110779</v>
      </c>
      <c r="K9" s="35">
        <f t="shared" si="0"/>
        <v>493616</v>
      </c>
    </row>
    <row r="10" spans="1:11" s="51" customFormat="1" ht="24.75" customHeight="1">
      <c r="A10" s="36" t="s">
        <v>77</v>
      </c>
      <c r="B10" s="50"/>
      <c r="C10" s="4"/>
      <c r="D10" s="3"/>
      <c r="E10" s="35">
        <f>SUM(E11)</f>
        <v>600</v>
      </c>
      <c r="F10" s="35">
        <f aca="true" t="shared" si="1" ref="F10:K10">SUM(F11)</f>
        <v>500</v>
      </c>
      <c r="G10" s="35">
        <f t="shared" si="1"/>
        <v>0</v>
      </c>
      <c r="H10" s="35">
        <f t="shared" si="1"/>
        <v>0</v>
      </c>
      <c r="I10" s="35">
        <f t="shared" si="1"/>
        <v>157784</v>
      </c>
      <c r="J10" s="35">
        <f t="shared" si="1"/>
        <v>95136</v>
      </c>
      <c r="K10" s="35">
        <f t="shared" si="1"/>
        <v>62648</v>
      </c>
    </row>
    <row r="11" spans="1:11" s="51" customFormat="1" ht="24.75" customHeight="1">
      <c r="A11" s="37" t="s">
        <v>78</v>
      </c>
      <c r="B11" s="50"/>
      <c r="C11" s="4"/>
      <c r="D11" s="3"/>
      <c r="E11" s="35">
        <f>E12</f>
        <v>600</v>
      </c>
      <c r="F11" s="35">
        <f aca="true" t="shared" si="2" ref="F11:K12">F12</f>
        <v>500</v>
      </c>
      <c r="G11" s="35">
        <f t="shared" si="2"/>
        <v>0</v>
      </c>
      <c r="H11" s="35">
        <f t="shared" si="2"/>
        <v>0</v>
      </c>
      <c r="I11" s="35">
        <f t="shared" si="2"/>
        <v>157784</v>
      </c>
      <c r="J11" s="35">
        <f t="shared" si="2"/>
        <v>95136</v>
      </c>
      <c r="K11" s="35">
        <f t="shared" si="2"/>
        <v>62648</v>
      </c>
    </row>
    <row r="12" spans="1:11" s="6" customFormat="1" ht="24.75" customHeight="1">
      <c r="A12" s="41" t="s">
        <v>96</v>
      </c>
      <c r="B12" s="43"/>
      <c r="C12" s="39"/>
      <c r="D12" s="40"/>
      <c r="E12" s="35">
        <f>E13</f>
        <v>600</v>
      </c>
      <c r="F12" s="35">
        <f t="shared" si="2"/>
        <v>500</v>
      </c>
      <c r="G12" s="35">
        <f t="shared" si="2"/>
        <v>0</v>
      </c>
      <c r="H12" s="35">
        <f t="shared" si="2"/>
        <v>0</v>
      </c>
      <c r="I12" s="35">
        <f t="shared" si="2"/>
        <v>157784</v>
      </c>
      <c r="J12" s="35">
        <f t="shared" si="2"/>
        <v>95136</v>
      </c>
      <c r="K12" s="35">
        <f t="shared" si="2"/>
        <v>62648</v>
      </c>
    </row>
    <row r="13" spans="1:11" s="6" customFormat="1" ht="24.75" customHeight="1">
      <c r="A13" s="41"/>
      <c r="B13" s="43" t="s">
        <v>79</v>
      </c>
      <c r="C13" s="39" t="s">
        <v>80</v>
      </c>
      <c r="D13" s="40" t="s">
        <v>81</v>
      </c>
      <c r="E13" s="44">
        <v>600</v>
      </c>
      <c r="F13" s="44">
        <v>500</v>
      </c>
      <c r="G13" s="44">
        <v>0</v>
      </c>
      <c r="H13" s="44">
        <v>0</v>
      </c>
      <c r="I13" s="44">
        <f>J13+K13</f>
        <v>157784</v>
      </c>
      <c r="J13" s="44">
        <f>24731+70405</f>
        <v>95136</v>
      </c>
      <c r="K13" s="44">
        <v>62648</v>
      </c>
    </row>
    <row r="14" spans="1:11" s="6" customFormat="1" ht="24.75" customHeight="1">
      <c r="A14" s="41"/>
      <c r="B14" s="43"/>
      <c r="C14" s="39"/>
      <c r="D14" s="40"/>
      <c r="E14" s="44"/>
      <c r="F14" s="44"/>
      <c r="G14" s="44"/>
      <c r="H14" s="44"/>
      <c r="I14" s="44"/>
      <c r="J14" s="44"/>
      <c r="K14" s="44"/>
    </row>
    <row r="15" spans="1:11" ht="24.75" customHeight="1">
      <c r="A15" s="36" t="s">
        <v>28</v>
      </c>
      <c r="B15" s="33"/>
      <c r="C15" s="33"/>
      <c r="D15" s="34"/>
      <c r="E15" s="35">
        <f aca="true" t="shared" si="3" ref="E15:K15">E16+E28+E50+E32</f>
        <v>3377</v>
      </c>
      <c r="F15" s="35">
        <f t="shared" si="3"/>
        <v>4063</v>
      </c>
      <c r="G15" s="35">
        <f t="shared" si="3"/>
        <v>0</v>
      </c>
      <c r="H15" s="35">
        <f t="shared" si="3"/>
        <v>44</v>
      </c>
      <c r="I15" s="35">
        <f t="shared" si="3"/>
        <v>430871</v>
      </c>
      <c r="J15" s="35">
        <f t="shared" si="3"/>
        <v>15643</v>
      </c>
      <c r="K15" s="35">
        <f t="shared" si="3"/>
        <v>415228</v>
      </c>
    </row>
    <row r="16" spans="1:11" ht="24.75" customHeight="1">
      <c r="A16" s="37" t="s">
        <v>59</v>
      </c>
      <c r="B16" s="38"/>
      <c r="C16" s="39"/>
      <c r="D16" s="40"/>
      <c r="E16" s="35">
        <f>E17+E22+E26</f>
        <v>441</v>
      </c>
      <c r="F16" s="35">
        <f aca="true" t="shared" si="4" ref="F16:K16">F17+F22+F26</f>
        <v>412</v>
      </c>
      <c r="G16" s="35">
        <f t="shared" si="4"/>
        <v>0</v>
      </c>
      <c r="H16" s="35">
        <f t="shared" si="4"/>
        <v>31</v>
      </c>
      <c r="I16" s="35">
        <f t="shared" si="4"/>
        <v>40774</v>
      </c>
      <c r="J16" s="35">
        <f t="shared" si="4"/>
        <v>1389</v>
      </c>
      <c r="K16" s="35">
        <f t="shared" si="4"/>
        <v>39385</v>
      </c>
    </row>
    <row r="17" spans="1:11" s="6" customFormat="1" ht="24.75" customHeight="1">
      <c r="A17" s="41" t="s">
        <v>60</v>
      </c>
      <c r="B17" s="38"/>
      <c r="C17" s="39"/>
      <c r="D17" s="40"/>
      <c r="E17" s="35">
        <f>E18+E19</f>
        <v>118</v>
      </c>
      <c r="F17" s="35">
        <f aca="true" t="shared" si="5" ref="F17:K17">F18+F19</f>
        <v>214</v>
      </c>
      <c r="G17" s="35">
        <f t="shared" si="5"/>
        <v>0</v>
      </c>
      <c r="H17" s="35">
        <f t="shared" si="5"/>
        <v>4</v>
      </c>
      <c r="I17" s="35">
        <f t="shared" si="5"/>
        <v>23049</v>
      </c>
      <c r="J17" s="35">
        <f t="shared" si="5"/>
        <v>1389</v>
      </c>
      <c r="K17" s="35">
        <f t="shared" si="5"/>
        <v>21660</v>
      </c>
    </row>
    <row r="18" spans="1:11" s="6" customFormat="1" ht="31.5" customHeight="1">
      <c r="A18" s="42"/>
      <c r="B18" s="43" t="s">
        <v>73</v>
      </c>
      <c r="C18" s="39" t="s">
        <v>37</v>
      </c>
      <c r="D18" s="40" t="s">
        <v>38</v>
      </c>
      <c r="E18" s="44">
        <v>0</v>
      </c>
      <c r="F18" s="44">
        <f>120+50</f>
        <v>170</v>
      </c>
      <c r="G18" s="44">
        <v>0</v>
      </c>
      <c r="H18" s="44">
        <v>2</v>
      </c>
      <c r="I18" s="44">
        <f>SUM(J18:K18)</f>
        <v>21660</v>
      </c>
      <c r="J18" s="44">
        <v>0</v>
      </c>
      <c r="K18" s="44">
        <f>8400+9800+3460</f>
        <v>21660</v>
      </c>
    </row>
    <row r="19" spans="1:11" s="6" customFormat="1" ht="31.5" customHeight="1">
      <c r="A19" s="42"/>
      <c r="B19" s="43"/>
      <c r="C19" s="45" t="s">
        <v>56</v>
      </c>
      <c r="D19" s="40"/>
      <c r="E19" s="35">
        <f>E20+E21</f>
        <v>118</v>
      </c>
      <c r="F19" s="35">
        <f aca="true" t="shared" si="6" ref="F19:K19">F20+F21</f>
        <v>44</v>
      </c>
      <c r="G19" s="35">
        <f t="shared" si="6"/>
        <v>0</v>
      </c>
      <c r="H19" s="35">
        <f t="shared" si="6"/>
        <v>2</v>
      </c>
      <c r="I19" s="35">
        <f t="shared" si="6"/>
        <v>1389</v>
      </c>
      <c r="J19" s="35">
        <f t="shared" si="6"/>
        <v>1389</v>
      </c>
      <c r="K19" s="35">
        <f t="shared" si="6"/>
        <v>0</v>
      </c>
    </row>
    <row r="20" spans="1:11" s="6" customFormat="1" ht="31.5" customHeight="1">
      <c r="A20" s="42"/>
      <c r="B20" s="43" t="s">
        <v>73</v>
      </c>
      <c r="C20" s="39"/>
      <c r="D20" s="40" t="s">
        <v>40</v>
      </c>
      <c r="E20" s="44">
        <v>0</v>
      </c>
      <c r="F20" s="44">
        <v>0</v>
      </c>
      <c r="G20" s="44">
        <v>0</v>
      </c>
      <c r="H20" s="44">
        <v>1</v>
      </c>
      <c r="I20" s="44">
        <f>SUM(J20:K20)</f>
        <v>52</v>
      </c>
      <c r="J20" s="44">
        <v>52</v>
      </c>
      <c r="K20" s="44">
        <v>0</v>
      </c>
    </row>
    <row r="21" spans="1:11" s="6" customFormat="1" ht="31.5" customHeight="1">
      <c r="A21" s="42"/>
      <c r="B21" s="43" t="s">
        <v>73</v>
      </c>
      <c r="C21" s="39"/>
      <c r="D21" s="40" t="s">
        <v>32</v>
      </c>
      <c r="E21" s="44">
        <f>40+78</f>
        <v>118</v>
      </c>
      <c r="F21" s="44">
        <f>14+30</f>
        <v>44</v>
      </c>
      <c r="G21" s="44">
        <v>0</v>
      </c>
      <c r="H21" s="44">
        <v>1</v>
      </c>
      <c r="I21" s="44">
        <f>SUM(J21:K21)</f>
        <v>1337</v>
      </c>
      <c r="J21" s="44">
        <f>128+336+255+264+354</f>
        <v>1337</v>
      </c>
      <c r="K21" s="44">
        <v>0</v>
      </c>
    </row>
    <row r="22" spans="1:11" s="51" customFormat="1" ht="24.75" customHeight="1">
      <c r="A22" s="41" t="s">
        <v>93</v>
      </c>
      <c r="B22" s="50"/>
      <c r="C22" s="4"/>
      <c r="D22" s="3"/>
      <c r="E22" s="35">
        <f>SUM(E23:E25)</f>
        <v>323</v>
      </c>
      <c r="F22" s="35">
        <f aca="true" t="shared" si="7" ref="F22:K22">SUM(F23:F25)</f>
        <v>150</v>
      </c>
      <c r="G22" s="35">
        <f t="shared" si="7"/>
        <v>0</v>
      </c>
      <c r="H22" s="35">
        <f t="shared" si="7"/>
        <v>27</v>
      </c>
      <c r="I22" s="35">
        <f t="shared" si="7"/>
        <v>14125</v>
      </c>
      <c r="J22" s="35">
        <f t="shared" si="7"/>
        <v>0</v>
      </c>
      <c r="K22" s="35">
        <f t="shared" si="7"/>
        <v>14125</v>
      </c>
    </row>
    <row r="23" spans="1:11" s="51" customFormat="1" ht="31.5" customHeight="1">
      <c r="A23" s="41"/>
      <c r="B23" s="43" t="s">
        <v>73</v>
      </c>
      <c r="C23" s="39" t="s">
        <v>46</v>
      </c>
      <c r="D23" s="52" t="s">
        <v>47</v>
      </c>
      <c r="E23" s="44">
        <v>323</v>
      </c>
      <c r="F23" s="44">
        <v>0</v>
      </c>
      <c r="G23" s="44">
        <v>0</v>
      </c>
      <c r="H23" s="44">
        <v>0</v>
      </c>
      <c r="I23" s="44">
        <f>SUM(J23:K23)</f>
        <v>10720</v>
      </c>
      <c r="J23" s="44">
        <v>0</v>
      </c>
      <c r="K23" s="44">
        <v>10720</v>
      </c>
    </row>
    <row r="24" spans="1:11" s="51" customFormat="1" ht="31.5" customHeight="1">
      <c r="A24" s="41"/>
      <c r="B24" s="43" t="s">
        <v>73</v>
      </c>
      <c r="C24" s="39" t="s">
        <v>65</v>
      </c>
      <c r="D24" s="52" t="s">
        <v>40</v>
      </c>
      <c r="E24" s="44">
        <v>0</v>
      </c>
      <c r="F24" s="44">
        <v>0</v>
      </c>
      <c r="G24" s="44">
        <v>0</v>
      </c>
      <c r="H24" s="44">
        <v>27</v>
      </c>
      <c r="I24" s="44">
        <f>SUM(J24:K24)</f>
        <v>2430</v>
      </c>
      <c r="J24" s="44">
        <v>0</v>
      </c>
      <c r="K24" s="44">
        <v>2430</v>
      </c>
    </row>
    <row r="25" spans="1:11" s="51" customFormat="1" ht="31.5" customHeight="1">
      <c r="A25" s="41"/>
      <c r="B25" s="43" t="s">
        <v>73</v>
      </c>
      <c r="C25" s="39" t="s">
        <v>86</v>
      </c>
      <c r="D25" s="52" t="s">
        <v>32</v>
      </c>
      <c r="E25" s="44">
        <v>0</v>
      </c>
      <c r="F25" s="44">
        <v>150</v>
      </c>
      <c r="G25" s="44">
        <v>0</v>
      </c>
      <c r="H25" s="44">
        <v>0</v>
      </c>
      <c r="I25" s="44">
        <f>SUM(J25:K25)</f>
        <v>975</v>
      </c>
      <c r="J25" s="44">
        <v>0</v>
      </c>
      <c r="K25" s="44">
        <v>975</v>
      </c>
    </row>
    <row r="26" spans="1:11" s="6" customFormat="1" ht="24.75" customHeight="1">
      <c r="A26" s="41" t="s">
        <v>82</v>
      </c>
      <c r="B26" s="71"/>
      <c r="C26" s="45"/>
      <c r="D26" s="72"/>
      <c r="E26" s="35">
        <f>E27</f>
        <v>0</v>
      </c>
      <c r="F26" s="35">
        <f aca="true" t="shared" si="8" ref="F26:K26">F27</f>
        <v>48</v>
      </c>
      <c r="G26" s="35">
        <f t="shared" si="8"/>
        <v>0</v>
      </c>
      <c r="H26" s="35">
        <f t="shared" si="8"/>
        <v>0</v>
      </c>
      <c r="I26" s="35">
        <f t="shared" si="8"/>
        <v>3600</v>
      </c>
      <c r="J26" s="35">
        <f t="shared" si="8"/>
        <v>0</v>
      </c>
      <c r="K26" s="35">
        <f t="shared" si="8"/>
        <v>3600</v>
      </c>
    </row>
    <row r="27" spans="1:11" s="6" customFormat="1" ht="31.5" customHeight="1">
      <c r="A27" s="42"/>
      <c r="B27" s="43" t="s">
        <v>73</v>
      </c>
      <c r="C27" s="39" t="s">
        <v>35</v>
      </c>
      <c r="D27" s="40" t="s">
        <v>36</v>
      </c>
      <c r="E27" s="44">
        <v>0</v>
      </c>
      <c r="F27" s="44">
        <v>48</v>
      </c>
      <c r="G27" s="44">
        <v>0</v>
      </c>
      <c r="H27" s="44">
        <v>0</v>
      </c>
      <c r="I27" s="44">
        <f>SUM(J27:K27)</f>
        <v>3600</v>
      </c>
      <c r="J27" s="44">
        <v>0</v>
      </c>
      <c r="K27" s="44">
        <v>3600</v>
      </c>
    </row>
    <row r="28" spans="1:11" s="6" customFormat="1" ht="24.75" customHeight="1">
      <c r="A28" s="37" t="s">
        <v>62</v>
      </c>
      <c r="B28" s="43"/>
      <c r="C28" s="39"/>
      <c r="D28" s="40"/>
      <c r="E28" s="35">
        <f>E29</f>
        <v>130</v>
      </c>
      <c r="F28" s="35">
        <f aca="true" t="shared" si="9" ref="F28:K28">F29</f>
        <v>0</v>
      </c>
      <c r="G28" s="35">
        <f t="shared" si="9"/>
        <v>0</v>
      </c>
      <c r="H28" s="35">
        <f t="shared" si="9"/>
        <v>1</v>
      </c>
      <c r="I28" s="35">
        <f t="shared" si="9"/>
        <v>2786</v>
      </c>
      <c r="J28" s="35">
        <f t="shared" si="9"/>
        <v>2786</v>
      </c>
      <c r="K28" s="35">
        <f t="shared" si="9"/>
        <v>0</v>
      </c>
    </row>
    <row r="29" spans="1:11" s="6" customFormat="1" ht="24.75" customHeight="1">
      <c r="A29" s="41" t="s">
        <v>61</v>
      </c>
      <c r="B29" s="43"/>
      <c r="C29" s="39"/>
      <c r="D29" s="40"/>
      <c r="E29" s="35">
        <f>E30+E31</f>
        <v>130</v>
      </c>
      <c r="F29" s="35">
        <f aca="true" t="shared" si="10" ref="F29:K29">F30+F31</f>
        <v>0</v>
      </c>
      <c r="G29" s="35">
        <f t="shared" si="10"/>
        <v>0</v>
      </c>
      <c r="H29" s="35">
        <f t="shared" si="10"/>
        <v>1</v>
      </c>
      <c r="I29" s="35">
        <f t="shared" si="10"/>
        <v>2786</v>
      </c>
      <c r="J29" s="35">
        <f t="shared" si="10"/>
        <v>2786</v>
      </c>
      <c r="K29" s="35">
        <f t="shared" si="10"/>
        <v>0</v>
      </c>
    </row>
    <row r="30" spans="1:11" s="6" customFormat="1" ht="31.5" customHeight="1">
      <c r="A30" s="42"/>
      <c r="B30" s="43" t="s">
        <v>89</v>
      </c>
      <c r="C30" s="39" t="s">
        <v>39</v>
      </c>
      <c r="D30" s="40" t="s">
        <v>40</v>
      </c>
      <c r="E30" s="44">
        <v>80</v>
      </c>
      <c r="F30" s="44">
        <v>0</v>
      </c>
      <c r="G30" s="44">
        <v>0</v>
      </c>
      <c r="H30" s="44">
        <v>0</v>
      </c>
      <c r="I30" s="44">
        <f>SUM(J30:K30)</f>
        <v>500</v>
      </c>
      <c r="J30" s="44">
        <v>500</v>
      </c>
      <c r="K30" s="44">
        <v>0</v>
      </c>
    </row>
    <row r="31" spans="1:11" s="6" customFormat="1" ht="31.5" customHeight="1">
      <c r="A31" s="42"/>
      <c r="B31" s="43" t="s">
        <v>89</v>
      </c>
      <c r="C31" s="39" t="s">
        <v>33</v>
      </c>
      <c r="D31" s="40" t="s">
        <v>32</v>
      </c>
      <c r="E31" s="44">
        <v>50</v>
      </c>
      <c r="F31" s="44">
        <v>0</v>
      </c>
      <c r="G31" s="44">
        <v>0</v>
      </c>
      <c r="H31" s="44">
        <v>1</v>
      </c>
      <c r="I31" s="44">
        <f>SUM(J31:K31)</f>
        <v>2286</v>
      </c>
      <c r="J31" s="44">
        <f>1483+803</f>
        <v>2286</v>
      </c>
      <c r="K31" s="44">
        <v>0</v>
      </c>
    </row>
    <row r="32" spans="1:11" s="6" customFormat="1" ht="24.75" customHeight="1">
      <c r="A32" s="37" t="s">
        <v>66</v>
      </c>
      <c r="B32" s="43"/>
      <c r="C32" s="39"/>
      <c r="D32" s="40"/>
      <c r="E32" s="35">
        <f aca="true" t="shared" si="11" ref="E32:K32">E33+E43</f>
        <v>2650</v>
      </c>
      <c r="F32" s="35">
        <f t="shared" si="11"/>
        <v>3651</v>
      </c>
      <c r="G32" s="35">
        <f t="shared" si="11"/>
        <v>0</v>
      </c>
      <c r="H32" s="35">
        <f t="shared" si="11"/>
        <v>12</v>
      </c>
      <c r="I32" s="35">
        <f t="shared" si="11"/>
        <v>386866</v>
      </c>
      <c r="J32" s="35">
        <f t="shared" si="11"/>
        <v>11023</v>
      </c>
      <c r="K32" s="35">
        <f t="shared" si="11"/>
        <v>375843</v>
      </c>
    </row>
    <row r="33" spans="1:11" s="6" customFormat="1" ht="24.75" customHeight="1">
      <c r="A33" s="41" t="s">
        <v>67</v>
      </c>
      <c r="B33" s="43"/>
      <c r="C33" s="39"/>
      <c r="D33" s="40"/>
      <c r="E33" s="35">
        <f>E34+E35+E36+SUM(E39:E42)</f>
        <v>1840</v>
      </c>
      <c r="F33" s="35">
        <f aca="true" t="shared" si="12" ref="F33:K33">F34+F35+F36+SUM(F39:F42)</f>
        <v>3001</v>
      </c>
      <c r="G33" s="35">
        <f t="shared" si="12"/>
        <v>0</v>
      </c>
      <c r="H33" s="35">
        <f t="shared" si="12"/>
        <v>11</v>
      </c>
      <c r="I33" s="35">
        <f t="shared" si="12"/>
        <v>302303</v>
      </c>
      <c r="J33" s="35">
        <f t="shared" si="12"/>
        <v>8412</v>
      </c>
      <c r="K33" s="35">
        <f t="shared" si="12"/>
        <v>293891</v>
      </c>
    </row>
    <row r="34" spans="1:11" s="6" customFormat="1" ht="31.5" customHeight="1">
      <c r="A34" s="42"/>
      <c r="B34" s="43" t="s">
        <v>74</v>
      </c>
      <c r="C34" s="39" t="s">
        <v>75</v>
      </c>
      <c r="D34" s="40" t="s">
        <v>76</v>
      </c>
      <c r="E34" s="44">
        <v>50</v>
      </c>
      <c r="F34" s="44">
        <v>0</v>
      </c>
      <c r="G34" s="44">
        <v>0</v>
      </c>
      <c r="H34" s="44">
        <v>2</v>
      </c>
      <c r="I34" s="44">
        <f aca="true" t="shared" si="13" ref="I34:I39">SUM(J34:K34)</f>
        <v>4500</v>
      </c>
      <c r="J34" s="44">
        <v>0</v>
      </c>
      <c r="K34" s="44">
        <v>4500</v>
      </c>
    </row>
    <row r="35" spans="1:11" s="6" customFormat="1" ht="31.5" customHeight="1">
      <c r="A35" s="42"/>
      <c r="B35" s="43" t="s">
        <v>74</v>
      </c>
      <c r="C35" s="39" t="s">
        <v>80</v>
      </c>
      <c r="D35" s="40" t="s">
        <v>81</v>
      </c>
      <c r="E35" s="44">
        <v>190</v>
      </c>
      <c r="F35" s="44">
        <v>0</v>
      </c>
      <c r="G35" s="44">
        <v>0</v>
      </c>
      <c r="H35" s="44">
        <v>0</v>
      </c>
      <c r="I35" s="44">
        <f t="shared" si="13"/>
        <v>14671</v>
      </c>
      <c r="J35" s="44">
        <v>2900</v>
      </c>
      <c r="K35" s="44">
        <v>11771</v>
      </c>
    </row>
    <row r="36" spans="1:11" s="6" customFormat="1" ht="31.5" customHeight="1">
      <c r="A36" s="42"/>
      <c r="B36" s="43"/>
      <c r="C36" s="45" t="s">
        <v>91</v>
      </c>
      <c r="D36" s="40"/>
      <c r="E36" s="35">
        <f>E37+E38</f>
        <v>1600</v>
      </c>
      <c r="F36" s="35">
        <f aca="true" t="shared" si="14" ref="F36:K36">F37+F38</f>
        <v>1981</v>
      </c>
      <c r="G36" s="35">
        <f t="shared" si="14"/>
        <v>0</v>
      </c>
      <c r="H36" s="35">
        <f t="shared" si="14"/>
        <v>5</v>
      </c>
      <c r="I36" s="35">
        <f t="shared" si="14"/>
        <v>221720</v>
      </c>
      <c r="J36" s="35">
        <f t="shared" si="14"/>
        <v>0</v>
      </c>
      <c r="K36" s="35">
        <f t="shared" si="14"/>
        <v>221720</v>
      </c>
    </row>
    <row r="37" spans="1:11" s="6" customFormat="1" ht="31.5" customHeight="1">
      <c r="A37" s="42"/>
      <c r="B37" s="43" t="s">
        <v>74</v>
      </c>
      <c r="C37" s="39"/>
      <c r="D37" s="40" t="s">
        <v>38</v>
      </c>
      <c r="E37" s="44">
        <f>400+700</f>
        <v>1100</v>
      </c>
      <c r="F37" s="44">
        <f>100+300+50+120+260+305+276+100</f>
        <v>1511</v>
      </c>
      <c r="G37" s="44">
        <v>0</v>
      </c>
      <c r="H37" s="44">
        <v>2</v>
      </c>
      <c r="I37" s="44">
        <f t="shared" si="13"/>
        <v>176520</v>
      </c>
      <c r="J37" s="44">
        <v>0</v>
      </c>
      <c r="K37" s="44">
        <f>10000+45000+6000+8300+20000+35000+25000+12200+11020+4000</f>
        <v>176520</v>
      </c>
    </row>
    <row r="38" spans="1:11" s="6" customFormat="1" ht="31.5" customHeight="1">
      <c r="A38" s="42"/>
      <c r="B38" s="43" t="s">
        <v>74</v>
      </c>
      <c r="C38" s="39"/>
      <c r="D38" s="40" t="s">
        <v>34</v>
      </c>
      <c r="E38" s="44">
        <v>500</v>
      </c>
      <c r="F38" s="44">
        <v>470</v>
      </c>
      <c r="G38" s="44">
        <v>0</v>
      </c>
      <c r="H38" s="44">
        <v>3</v>
      </c>
      <c r="I38" s="44">
        <f>SUM(J38:K38)</f>
        <v>45200</v>
      </c>
      <c r="J38" s="44">
        <v>0</v>
      </c>
      <c r="K38" s="44">
        <f>22200+8000+15000</f>
        <v>45200</v>
      </c>
    </row>
    <row r="39" spans="1:11" s="6" customFormat="1" ht="31.5" customHeight="1">
      <c r="A39" s="42"/>
      <c r="B39" s="43" t="s">
        <v>74</v>
      </c>
      <c r="C39" s="39" t="s">
        <v>44</v>
      </c>
      <c r="D39" s="40" t="s">
        <v>45</v>
      </c>
      <c r="E39" s="44">
        <v>0</v>
      </c>
      <c r="F39" s="44">
        <v>50</v>
      </c>
      <c r="G39" s="44">
        <v>0</v>
      </c>
      <c r="H39" s="44">
        <v>3</v>
      </c>
      <c r="I39" s="44">
        <f t="shared" si="13"/>
        <v>4812</v>
      </c>
      <c r="J39" s="44">
        <f>2350+2462</f>
        <v>4812</v>
      </c>
      <c r="K39" s="44">
        <v>0</v>
      </c>
    </row>
    <row r="40" spans="1:11" s="6" customFormat="1" ht="31.5" customHeight="1">
      <c r="A40" s="42"/>
      <c r="B40" s="43" t="s">
        <v>74</v>
      </c>
      <c r="C40" s="39" t="s">
        <v>31</v>
      </c>
      <c r="D40" s="40" t="s">
        <v>30</v>
      </c>
      <c r="E40" s="44">
        <v>0</v>
      </c>
      <c r="F40" s="44">
        <f>200+150+200</f>
        <v>550</v>
      </c>
      <c r="G40" s="44">
        <v>0</v>
      </c>
      <c r="H40" s="44">
        <v>1</v>
      </c>
      <c r="I40" s="44">
        <f>SUM(J40:K40)</f>
        <v>26700</v>
      </c>
      <c r="J40" s="44">
        <v>700</v>
      </c>
      <c r="K40" s="44">
        <f>12000+4000+10000</f>
        <v>26000</v>
      </c>
    </row>
    <row r="41" spans="1:11" s="6" customFormat="1" ht="31.5" customHeight="1">
      <c r="A41" s="42"/>
      <c r="B41" s="43" t="s">
        <v>74</v>
      </c>
      <c r="C41" s="39" t="s">
        <v>29</v>
      </c>
      <c r="D41" s="40" t="s">
        <v>30</v>
      </c>
      <c r="E41" s="44">
        <v>0</v>
      </c>
      <c r="F41" s="44">
        <v>220</v>
      </c>
      <c r="G41" s="44">
        <v>0</v>
      </c>
      <c r="H41" s="44">
        <v>0</v>
      </c>
      <c r="I41" s="44">
        <f>SUM(J41:K41)</f>
        <v>14900</v>
      </c>
      <c r="J41" s="44">
        <v>0</v>
      </c>
      <c r="K41" s="44">
        <f>2400+10000+2500</f>
        <v>14900</v>
      </c>
    </row>
    <row r="42" spans="1:11" s="6" customFormat="1" ht="31.5" customHeight="1">
      <c r="A42" s="42"/>
      <c r="B42" s="43" t="s">
        <v>74</v>
      </c>
      <c r="C42" s="39" t="s">
        <v>83</v>
      </c>
      <c r="D42" s="40" t="s">
        <v>81</v>
      </c>
      <c r="E42" s="44">
        <v>0</v>
      </c>
      <c r="F42" s="44">
        <v>200</v>
      </c>
      <c r="G42" s="44">
        <v>0</v>
      </c>
      <c r="H42" s="44">
        <v>0</v>
      </c>
      <c r="I42" s="44">
        <f>SUM(J42:K42)</f>
        <v>15000</v>
      </c>
      <c r="J42" s="44">
        <v>0</v>
      </c>
      <c r="K42" s="44">
        <v>15000</v>
      </c>
    </row>
    <row r="43" spans="1:11" s="51" customFormat="1" ht="24.75" customHeight="1">
      <c r="A43" s="41" t="s">
        <v>94</v>
      </c>
      <c r="B43" s="50"/>
      <c r="C43" s="4"/>
      <c r="D43" s="3"/>
      <c r="E43" s="35">
        <f>SUM(E44:E49)</f>
        <v>810</v>
      </c>
      <c r="F43" s="35">
        <f aca="true" t="shared" si="15" ref="F43:K43">SUM(F44:F49)</f>
        <v>650</v>
      </c>
      <c r="G43" s="35">
        <f t="shared" si="15"/>
        <v>0</v>
      </c>
      <c r="H43" s="35">
        <f t="shared" si="15"/>
        <v>1</v>
      </c>
      <c r="I43" s="35">
        <f t="shared" si="15"/>
        <v>84563</v>
      </c>
      <c r="J43" s="35">
        <f t="shared" si="15"/>
        <v>2611</v>
      </c>
      <c r="K43" s="35">
        <f t="shared" si="15"/>
        <v>81952</v>
      </c>
    </row>
    <row r="44" spans="1:11" s="6" customFormat="1" ht="31.5" customHeight="1">
      <c r="A44" s="42"/>
      <c r="B44" s="43" t="s">
        <v>74</v>
      </c>
      <c r="C44" s="39" t="s">
        <v>58</v>
      </c>
      <c r="D44" s="40" t="s">
        <v>34</v>
      </c>
      <c r="E44" s="44">
        <v>0</v>
      </c>
      <c r="F44" s="44">
        <v>150</v>
      </c>
      <c r="G44" s="44">
        <v>0</v>
      </c>
      <c r="H44" s="44">
        <v>0</v>
      </c>
      <c r="I44" s="44">
        <f aca="true" t="shared" si="16" ref="I44:I49">SUM(J44:K44)</f>
        <v>1380</v>
      </c>
      <c r="J44" s="44">
        <v>0</v>
      </c>
      <c r="K44" s="44">
        <v>1380</v>
      </c>
    </row>
    <row r="45" spans="1:11" s="6" customFormat="1" ht="31.5" customHeight="1">
      <c r="A45" s="42"/>
      <c r="B45" s="43" t="s">
        <v>74</v>
      </c>
      <c r="C45" s="39" t="s">
        <v>41</v>
      </c>
      <c r="D45" s="40" t="s">
        <v>40</v>
      </c>
      <c r="E45" s="44">
        <v>250</v>
      </c>
      <c r="F45" s="44">
        <v>0</v>
      </c>
      <c r="G45" s="44">
        <v>0</v>
      </c>
      <c r="H45" s="44">
        <v>0</v>
      </c>
      <c r="I45" s="44">
        <f t="shared" si="16"/>
        <v>28529</v>
      </c>
      <c r="J45" s="44">
        <v>2239</v>
      </c>
      <c r="K45" s="44">
        <v>26290</v>
      </c>
    </row>
    <row r="46" spans="1:11" s="6" customFormat="1" ht="31.5" customHeight="1">
      <c r="A46" s="42"/>
      <c r="B46" s="43" t="s">
        <v>74</v>
      </c>
      <c r="C46" s="39" t="s">
        <v>65</v>
      </c>
      <c r="D46" s="40" t="s">
        <v>40</v>
      </c>
      <c r="E46" s="44">
        <v>560</v>
      </c>
      <c r="F46" s="44">
        <v>0</v>
      </c>
      <c r="G46" s="44">
        <v>0</v>
      </c>
      <c r="H46" s="44">
        <v>0</v>
      </c>
      <c r="I46" s="44">
        <f t="shared" si="16"/>
        <v>39570</v>
      </c>
      <c r="J46" s="44">
        <v>0</v>
      </c>
      <c r="K46" s="44">
        <v>39570</v>
      </c>
    </row>
    <row r="47" spans="1:11" s="6" customFormat="1" ht="31.5" customHeight="1">
      <c r="A47" s="42"/>
      <c r="B47" s="43" t="s">
        <v>74</v>
      </c>
      <c r="C47" s="39" t="s">
        <v>68</v>
      </c>
      <c r="D47" s="40" t="s">
        <v>40</v>
      </c>
      <c r="E47" s="44">
        <v>0</v>
      </c>
      <c r="F47" s="44">
        <v>400</v>
      </c>
      <c r="G47" s="44">
        <v>0</v>
      </c>
      <c r="H47" s="44">
        <v>0</v>
      </c>
      <c r="I47" s="44">
        <f t="shared" si="16"/>
        <v>8230</v>
      </c>
      <c r="J47" s="44">
        <v>0</v>
      </c>
      <c r="K47" s="44">
        <v>8230</v>
      </c>
    </row>
    <row r="48" spans="1:11" s="6" customFormat="1" ht="31.5" customHeight="1">
      <c r="A48" s="42"/>
      <c r="B48" s="43" t="s">
        <v>74</v>
      </c>
      <c r="C48" s="39" t="s">
        <v>69</v>
      </c>
      <c r="D48" s="40" t="s">
        <v>40</v>
      </c>
      <c r="E48" s="44">
        <v>0</v>
      </c>
      <c r="F48" s="44">
        <v>0</v>
      </c>
      <c r="G48" s="44">
        <v>0</v>
      </c>
      <c r="H48" s="44">
        <v>1</v>
      </c>
      <c r="I48" s="44">
        <f t="shared" si="16"/>
        <v>372</v>
      </c>
      <c r="J48" s="44">
        <v>372</v>
      </c>
      <c r="K48" s="44">
        <v>0</v>
      </c>
    </row>
    <row r="49" spans="1:11" s="6" customFormat="1" ht="31.5" customHeight="1">
      <c r="A49" s="42"/>
      <c r="B49" s="43" t="s">
        <v>74</v>
      </c>
      <c r="C49" s="39" t="s">
        <v>42</v>
      </c>
      <c r="D49" s="40" t="s">
        <v>40</v>
      </c>
      <c r="E49" s="44">
        <v>0</v>
      </c>
      <c r="F49" s="44">
        <v>100</v>
      </c>
      <c r="G49" s="44">
        <v>0</v>
      </c>
      <c r="H49" s="44">
        <v>0</v>
      </c>
      <c r="I49" s="44">
        <f t="shared" si="16"/>
        <v>6482</v>
      </c>
      <c r="J49" s="44">
        <v>0</v>
      </c>
      <c r="K49" s="44">
        <f>2485+3997</f>
        <v>6482</v>
      </c>
    </row>
    <row r="50" spans="1:11" s="6" customFormat="1" ht="24.75" customHeight="1">
      <c r="A50" s="37" t="s">
        <v>63</v>
      </c>
      <c r="B50" s="43"/>
      <c r="C50" s="39"/>
      <c r="D50" s="40"/>
      <c r="E50" s="35">
        <f>E51</f>
        <v>156</v>
      </c>
      <c r="F50" s="35">
        <f aca="true" t="shared" si="17" ref="F50:K51">F51</f>
        <v>0</v>
      </c>
      <c r="G50" s="35">
        <f t="shared" si="17"/>
        <v>0</v>
      </c>
      <c r="H50" s="35">
        <f t="shared" si="17"/>
        <v>0</v>
      </c>
      <c r="I50" s="35">
        <f t="shared" si="17"/>
        <v>445</v>
      </c>
      <c r="J50" s="35">
        <f t="shared" si="17"/>
        <v>445</v>
      </c>
      <c r="K50" s="35">
        <f t="shared" si="17"/>
        <v>0</v>
      </c>
    </row>
    <row r="51" spans="1:11" s="6" customFormat="1" ht="24.75" customHeight="1">
      <c r="A51" s="41" t="s">
        <v>64</v>
      </c>
      <c r="B51" s="43"/>
      <c r="C51" s="39"/>
      <c r="D51" s="40"/>
      <c r="E51" s="35">
        <f>E52</f>
        <v>156</v>
      </c>
      <c r="F51" s="35">
        <f t="shared" si="17"/>
        <v>0</v>
      </c>
      <c r="G51" s="35">
        <f t="shared" si="17"/>
        <v>0</v>
      </c>
      <c r="H51" s="35">
        <f t="shared" si="17"/>
        <v>0</v>
      </c>
      <c r="I51" s="35">
        <f t="shared" si="17"/>
        <v>445</v>
      </c>
      <c r="J51" s="35">
        <f t="shared" si="17"/>
        <v>445</v>
      </c>
      <c r="K51" s="35">
        <f t="shared" si="17"/>
        <v>0</v>
      </c>
    </row>
    <row r="52" spans="1:11" s="6" customFormat="1" ht="33" customHeight="1">
      <c r="A52" s="49"/>
      <c r="B52" s="43" t="s">
        <v>90</v>
      </c>
      <c r="C52" s="39" t="s">
        <v>33</v>
      </c>
      <c r="D52" s="40" t="s">
        <v>32</v>
      </c>
      <c r="E52" s="44">
        <f>71+85</f>
        <v>156</v>
      </c>
      <c r="F52" s="44">
        <v>0</v>
      </c>
      <c r="G52" s="44">
        <v>0</v>
      </c>
      <c r="H52" s="44">
        <v>0</v>
      </c>
      <c r="I52" s="44">
        <f>SUM(J52:K52)</f>
        <v>445</v>
      </c>
      <c r="J52" s="44">
        <f>198+247</f>
        <v>445</v>
      </c>
      <c r="K52" s="44">
        <v>0</v>
      </c>
    </row>
    <row r="53" spans="1:11" s="6" customFormat="1" ht="24.75" customHeight="1">
      <c r="A53" s="49"/>
      <c r="B53" s="43"/>
      <c r="C53" s="39"/>
      <c r="D53" s="40"/>
      <c r="E53" s="44"/>
      <c r="F53" s="44"/>
      <c r="G53" s="44"/>
      <c r="H53" s="44"/>
      <c r="I53" s="44"/>
      <c r="J53" s="44"/>
      <c r="K53" s="44"/>
    </row>
    <row r="54" spans="1:11" s="51" customFormat="1" ht="24.75" customHeight="1">
      <c r="A54" s="36" t="s">
        <v>43</v>
      </c>
      <c r="B54" s="50"/>
      <c r="C54" s="4"/>
      <c r="D54" s="3"/>
      <c r="E54" s="35">
        <f aca="true" t="shared" si="18" ref="E54:K54">SUM(E55)</f>
        <v>0</v>
      </c>
      <c r="F54" s="35">
        <f t="shared" si="18"/>
        <v>620</v>
      </c>
      <c r="G54" s="35">
        <f t="shared" si="18"/>
        <v>0</v>
      </c>
      <c r="H54" s="35">
        <f t="shared" si="18"/>
        <v>0</v>
      </c>
      <c r="I54" s="35">
        <f t="shared" si="18"/>
        <v>15740</v>
      </c>
      <c r="J54" s="35">
        <f t="shared" si="18"/>
        <v>0</v>
      </c>
      <c r="K54" s="35">
        <f t="shared" si="18"/>
        <v>15740</v>
      </c>
    </row>
    <row r="55" spans="1:11" s="51" customFormat="1" ht="24.75" customHeight="1">
      <c r="A55" s="37" t="s">
        <v>87</v>
      </c>
      <c r="B55" s="50"/>
      <c r="C55" s="4"/>
      <c r="D55" s="3"/>
      <c r="E55" s="35">
        <f aca="true" t="shared" si="19" ref="E55:K55">E56</f>
        <v>0</v>
      </c>
      <c r="F55" s="35">
        <f t="shared" si="19"/>
        <v>620</v>
      </c>
      <c r="G55" s="35">
        <f t="shared" si="19"/>
        <v>0</v>
      </c>
      <c r="H55" s="35">
        <f t="shared" si="19"/>
        <v>0</v>
      </c>
      <c r="I55" s="35">
        <f t="shared" si="19"/>
        <v>15740</v>
      </c>
      <c r="J55" s="35">
        <f t="shared" si="19"/>
        <v>0</v>
      </c>
      <c r="K55" s="35">
        <f t="shared" si="19"/>
        <v>15740</v>
      </c>
    </row>
    <row r="56" spans="1:11" s="6" customFormat="1" ht="24.75" customHeight="1">
      <c r="A56" s="41" t="s">
        <v>95</v>
      </c>
      <c r="B56" s="43"/>
      <c r="C56" s="39"/>
      <c r="D56" s="40"/>
      <c r="E56" s="35">
        <f>SUM(E57:E59)</f>
        <v>0</v>
      </c>
      <c r="F56" s="35">
        <f aca="true" t="shared" si="20" ref="F56:K56">SUM(F57:F59)</f>
        <v>620</v>
      </c>
      <c r="G56" s="35">
        <f t="shared" si="20"/>
        <v>0</v>
      </c>
      <c r="H56" s="35">
        <f t="shared" si="20"/>
        <v>0</v>
      </c>
      <c r="I56" s="35">
        <f t="shared" si="20"/>
        <v>15740</v>
      </c>
      <c r="J56" s="35">
        <f t="shared" si="20"/>
        <v>0</v>
      </c>
      <c r="K56" s="35">
        <f t="shared" si="20"/>
        <v>15740</v>
      </c>
    </row>
    <row r="57" spans="1:11" s="6" customFormat="1" ht="24.75" customHeight="1">
      <c r="A57" s="41"/>
      <c r="B57" s="43" t="s">
        <v>70</v>
      </c>
      <c r="C57" s="39" t="s">
        <v>71</v>
      </c>
      <c r="D57" s="40" t="s">
        <v>40</v>
      </c>
      <c r="E57" s="44">
        <v>0</v>
      </c>
      <c r="F57" s="44">
        <v>360</v>
      </c>
      <c r="G57" s="44">
        <v>0</v>
      </c>
      <c r="H57" s="44">
        <v>0</v>
      </c>
      <c r="I57" s="44">
        <f>J57+K57</f>
        <v>5760</v>
      </c>
      <c r="J57" s="44">
        <v>0</v>
      </c>
      <c r="K57" s="44">
        <v>5760</v>
      </c>
    </row>
    <row r="58" spans="1:11" s="6" customFormat="1" ht="24.75" customHeight="1">
      <c r="A58" s="41"/>
      <c r="B58" s="43" t="s">
        <v>70</v>
      </c>
      <c r="C58" s="39" t="s">
        <v>42</v>
      </c>
      <c r="D58" s="40" t="s">
        <v>40</v>
      </c>
      <c r="E58" s="44">
        <v>0</v>
      </c>
      <c r="F58" s="44">
        <v>60</v>
      </c>
      <c r="G58" s="44">
        <v>0</v>
      </c>
      <c r="H58" s="44">
        <v>0</v>
      </c>
      <c r="I58" s="44">
        <f>J58+K58</f>
        <v>1980</v>
      </c>
      <c r="J58" s="44">
        <v>0</v>
      </c>
      <c r="K58" s="44">
        <v>1980</v>
      </c>
    </row>
    <row r="59" spans="1:11" s="6" customFormat="1" ht="24.75" customHeight="1">
      <c r="A59" s="41"/>
      <c r="B59" s="43" t="s">
        <v>84</v>
      </c>
      <c r="C59" s="39" t="s">
        <v>85</v>
      </c>
      <c r="D59" s="40" t="s">
        <v>57</v>
      </c>
      <c r="E59" s="44">
        <v>0</v>
      </c>
      <c r="F59" s="44">
        <v>200</v>
      </c>
      <c r="G59" s="44">
        <v>0</v>
      </c>
      <c r="H59" s="44">
        <v>0</v>
      </c>
      <c r="I59" s="44">
        <f>J59+K59</f>
        <v>8000</v>
      </c>
      <c r="J59" s="44">
        <v>0</v>
      </c>
      <c r="K59" s="44">
        <v>8000</v>
      </c>
    </row>
    <row r="60" spans="1:11" s="6" customFormat="1" ht="24.75" customHeight="1">
      <c r="A60" s="42"/>
      <c r="B60" s="43"/>
      <c r="C60" s="39"/>
      <c r="D60" s="40"/>
      <c r="E60" s="44"/>
      <c r="F60" s="44"/>
      <c r="G60" s="44"/>
      <c r="H60" s="44"/>
      <c r="I60" s="44"/>
      <c r="J60" s="44"/>
      <c r="K60" s="44"/>
    </row>
    <row r="61" spans="1:11" s="54" customFormat="1" ht="24.75" customHeight="1">
      <c r="A61" s="53"/>
      <c r="B61" s="48"/>
      <c r="C61" s="46"/>
      <c r="D61" s="47"/>
      <c r="E61" s="48"/>
      <c r="F61" s="48"/>
      <c r="G61" s="48"/>
      <c r="H61" s="48"/>
      <c r="I61" s="48"/>
      <c r="J61" s="48"/>
      <c r="K61" s="48"/>
    </row>
    <row r="62" spans="1:11" ht="5.25" customHeight="1">
      <c r="A62" s="55"/>
      <c r="B62" s="56"/>
      <c r="C62" s="56"/>
      <c r="D62" s="57"/>
      <c r="E62" s="58"/>
      <c r="F62" s="58"/>
      <c r="G62" s="58"/>
      <c r="H62" s="58"/>
      <c r="I62" s="58"/>
      <c r="J62" s="58"/>
      <c r="K62" s="58"/>
    </row>
    <row r="63" spans="1:11" s="6" customFormat="1" ht="16.5">
      <c r="A63" s="2" t="s">
        <v>49</v>
      </c>
      <c r="B63" s="2" t="s">
        <v>50</v>
      </c>
      <c r="C63" s="4"/>
      <c r="D63" s="3"/>
      <c r="E63" s="62" t="s">
        <v>55</v>
      </c>
      <c r="F63" s="59"/>
      <c r="H63" s="60" t="s">
        <v>54</v>
      </c>
      <c r="I63" s="59"/>
      <c r="K63" s="67" t="s">
        <v>92</v>
      </c>
    </row>
    <row r="64" spans="1:11" s="6" customFormat="1" ht="24.75" customHeight="1">
      <c r="A64" s="60"/>
      <c r="B64" s="4"/>
      <c r="C64" s="4"/>
      <c r="D64" s="61"/>
      <c r="E64" s="11"/>
      <c r="F64" s="59"/>
      <c r="H64" s="59"/>
      <c r="I64" s="11"/>
      <c r="J64" s="11"/>
      <c r="K64" s="11"/>
    </row>
    <row r="65" spans="3:11" s="6" customFormat="1" ht="16.5">
      <c r="C65" s="63"/>
      <c r="D65" s="64"/>
      <c r="E65" s="62" t="s">
        <v>48</v>
      </c>
      <c r="F65" s="11"/>
      <c r="H65" s="11"/>
      <c r="I65" s="51"/>
      <c r="K65" s="11"/>
    </row>
    <row r="66" spans="1:11" s="6" customFormat="1" ht="16.5">
      <c r="A66" s="60"/>
      <c r="B66" s="65"/>
      <c r="C66" s="65"/>
      <c r="D66" s="64"/>
      <c r="E66" s="11"/>
      <c r="F66" s="11"/>
      <c r="H66" s="2"/>
      <c r="I66" s="66"/>
      <c r="J66" s="11"/>
      <c r="K66" s="11"/>
    </row>
    <row r="67" spans="1:11" s="6" customFormat="1" ht="16.5">
      <c r="A67" s="11"/>
      <c r="B67" s="65"/>
      <c r="C67" s="65"/>
      <c r="D67" s="64"/>
      <c r="E67" s="51"/>
      <c r="F67" s="11"/>
      <c r="H67" s="2"/>
      <c r="I67" s="66"/>
      <c r="J67" s="11"/>
      <c r="K67" s="2"/>
    </row>
    <row r="68" spans="1:11" s="6" customFormat="1" ht="16.5">
      <c r="A68" s="60" t="s">
        <v>51</v>
      </c>
      <c r="B68" s="65"/>
      <c r="C68" s="65"/>
      <c r="D68" s="64"/>
      <c r="E68" s="51"/>
      <c r="F68" s="11"/>
      <c r="G68" s="62"/>
      <c r="H68" s="2"/>
      <c r="I68" s="66"/>
      <c r="J68" s="11"/>
      <c r="K68" s="2"/>
    </row>
    <row r="69" spans="1:11" s="6" customFormat="1" ht="16.5">
      <c r="A69" s="60" t="s">
        <v>52</v>
      </c>
      <c r="B69" s="2"/>
      <c r="C69" s="2"/>
      <c r="D69" s="12"/>
      <c r="E69" s="11"/>
      <c r="F69" s="11"/>
      <c r="G69" s="11"/>
      <c r="H69" s="11"/>
      <c r="I69" s="11"/>
      <c r="J69" s="11"/>
      <c r="K69" s="11"/>
    </row>
    <row r="70" spans="1:11" s="6" customFormat="1" ht="16.5">
      <c r="A70" s="60" t="s">
        <v>53</v>
      </c>
      <c r="B70" s="2"/>
      <c r="C70" s="2"/>
      <c r="D70" s="12"/>
      <c r="E70" s="2"/>
      <c r="F70" s="2"/>
      <c r="G70" s="2"/>
      <c r="H70" s="60"/>
      <c r="I70" s="11"/>
      <c r="J70" s="70"/>
      <c r="K70" s="70"/>
    </row>
    <row r="71" spans="2:11" ht="16.5">
      <c r="B71" s="2"/>
      <c r="C71" s="2"/>
      <c r="D71" s="12"/>
      <c r="E71" s="11"/>
      <c r="F71" s="11"/>
      <c r="G71" s="11"/>
      <c r="H71" s="11"/>
      <c r="I71" s="11"/>
      <c r="J71" s="11"/>
      <c r="K71" s="11"/>
    </row>
    <row r="72" spans="2:11" ht="16.5">
      <c r="B72" s="2"/>
      <c r="C72" s="2"/>
      <c r="D72" s="12"/>
      <c r="E72" s="11"/>
      <c r="F72" s="11"/>
      <c r="G72" s="11"/>
      <c r="H72" s="11"/>
      <c r="I72" s="11"/>
      <c r="J72" s="11"/>
      <c r="K72" s="11"/>
    </row>
  </sheetData>
  <sheetProtection/>
  <mergeCells count="5">
    <mergeCell ref="J1:K1"/>
    <mergeCell ref="J2:K2"/>
    <mergeCell ref="A4:K4"/>
    <mergeCell ref="A5:K5"/>
    <mergeCell ref="E6:H6"/>
  </mergeCells>
  <printOptions horizontalCentered="1"/>
  <pageMargins left="0.5905511811023623" right="0.5905511811023623" top="0.7086614173228347" bottom="0.7086614173228347" header="0.5511811023622047" footer="0.35433070866141736"/>
  <pageSetup horizontalDpi="600" verticalDpi="600" orientation="landscape" paperSize="8" r:id="rId1"/>
  <headerFooter alignWithMargins="0">
    <oddFooter>&amp;C&amp;"標楷體,標準"第&amp;P頁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林依儒</dc:creator>
  <cp:keywords/>
  <dc:description/>
  <cp:lastModifiedBy>林依儒</cp:lastModifiedBy>
  <cp:lastPrinted>2017-03-09T03:11:09Z</cp:lastPrinted>
  <dcterms:created xsi:type="dcterms:W3CDTF">2015-03-18T01:32:31Z</dcterms:created>
  <dcterms:modified xsi:type="dcterms:W3CDTF">2017-03-15T08:56:06Z</dcterms:modified>
  <cp:category/>
  <cp:version/>
  <cp:contentType/>
  <cp:contentStatus/>
</cp:coreProperties>
</file>