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12000" windowHeight="5400" activeTab="0"/>
  </bookViews>
  <sheets>
    <sheet name="94年" sheetId="1" r:id="rId1"/>
    <sheet name="Q2" sheetId="2" r:id="rId2"/>
    <sheet name="Q3" sheetId="3" r:id="rId3"/>
    <sheet name="Q4" sheetId="4" r:id="rId4"/>
  </sheets>
  <definedNames>
    <definedName name="_xlnm.Print_Area" localSheetId="0">'94年'!$A$1:$I$103</definedName>
    <definedName name="_xlnm.Print_Area" localSheetId="1">'Q2'!$A$1:$I$38</definedName>
    <definedName name="_xlnm.Print_Area" localSheetId="2">'Q3'!$A$1:$I$62</definedName>
    <definedName name="_xlnm.Print_Area" localSheetId="3">'Q4'!$A$4:$I$25</definedName>
  </definedNames>
  <calcPr fullCalcOnLoad="1"/>
</workbook>
</file>

<file path=xl/sharedStrings.xml><?xml version="1.0" encoding="utf-8"?>
<sst xmlns="http://schemas.openxmlformats.org/spreadsheetml/2006/main" count="475" uniqueCount="205">
  <si>
    <t>編製機關</t>
  </si>
  <si>
    <t>表    號</t>
  </si>
  <si>
    <t>　</t>
  </si>
  <si>
    <t>(新臺幣千元)</t>
  </si>
  <si>
    <t>災害種類</t>
  </si>
  <si>
    <t>災害時間</t>
  </si>
  <si>
    <t>制 水 門</t>
  </si>
  <si>
    <t>其　　他</t>
  </si>
  <si>
    <t>(災害名稱)</t>
  </si>
  <si>
    <t>(公尺)</t>
  </si>
  <si>
    <t>(座)</t>
  </si>
  <si>
    <t>(處)</t>
  </si>
  <si>
    <t>主辦業務人員</t>
  </si>
  <si>
    <t>機關長官</t>
  </si>
  <si>
    <t>審　核</t>
  </si>
  <si>
    <t>填　表</t>
  </si>
  <si>
    <t>主辦統計人員</t>
  </si>
  <si>
    <t>受　　災　　情　　形</t>
  </si>
  <si>
    <t>1140-00-03</t>
  </si>
  <si>
    <t>總計</t>
  </si>
  <si>
    <t>縣市別</t>
  </si>
  <si>
    <t>經濟部水利署</t>
  </si>
  <si>
    <t>復建</t>
  </si>
  <si>
    <t>季 (年) 報</t>
  </si>
  <si>
    <t>預估經費</t>
  </si>
  <si>
    <t>桃園縣</t>
  </si>
  <si>
    <t>苗栗縣</t>
  </si>
  <si>
    <t>嘉義縣</t>
  </si>
  <si>
    <t>臺中市</t>
  </si>
  <si>
    <t>臺南市</t>
  </si>
  <si>
    <t>高雄縣</t>
  </si>
  <si>
    <t>高雄市</t>
  </si>
  <si>
    <t>94.06.12</t>
  </si>
  <si>
    <t>彰化縣</t>
  </si>
  <si>
    <t>94.05.15</t>
  </si>
  <si>
    <t>94.05.12</t>
  </si>
  <si>
    <t>公  開  類</t>
  </si>
  <si>
    <t>季報於每季終了後40日內編報</t>
  </si>
  <si>
    <t>年報於每年終了後80日內編報</t>
  </si>
  <si>
    <t>排 水 路</t>
  </si>
  <si>
    <t>搶修(搶險)</t>
  </si>
  <si>
    <t>新竹縣</t>
  </si>
  <si>
    <t>臺中縣</t>
  </si>
  <si>
    <t>屏東縣</t>
  </si>
  <si>
    <t>新竹市</t>
  </si>
  <si>
    <t>雲林縣</t>
  </si>
  <si>
    <t>臺南縣</t>
  </si>
  <si>
    <t>資料來源：本署所屬各河川局、各直轄市政府、各縣(市)政府。</t>
  </si>
  <si>
    <t>填表說明：1.本表由本署會計室編製1式3份，1份送行政院災害防救委員會，1份送本署河川海岸組，1份自存，並公布於本署網站。</t>
  </si>
  <si>
    <t>　　　　　2.季報：各填報單位於每季終了後20日內將資料報送本署，由本署於每季終了後40日內完成彙編。</t>
  </si>
  <si>
    <t>　　　   　 年報：各填報單位於次年1月底前將年報資料報送本署，由本署於次年80日內完成彙編。</t>
  </si>
  <si>
    <t>94.06.12</t>
  </si>
  <si>
    <t>豪雨計</t>
  </si>
  <si>
    <t>總    計</t>
  </si>
  <si>
    <t>中華民國94年</t>
  </si>
  <si>
    <t>嘉義市</t>
  </si>
  <si>
    <t>94.10.01</t>
  </si>
  <si>
    <t>花蓮縣</t>
  </si>
  <si>
    <t>94.10.01</t>
  </si>
  <si>
    <t>南投縣</t>
  </si>
  <si>
    <t>龍王颱風小計</t>
  </si>
  <si>
    <t>金門縣</t>
  </si>
  <si>
    <t>94.09.01-94.09.02</t>
  </si>
  <si>
    <t>94.08.31-94.09.01</t>
  </si>
  <si>
    <t>泰利颱風小計</t>
  </si>
  <si>
    <t>馬莎颱風小計</t>
  </si>
  <si>
    <t>94.07.19</t>
  </si>
  <si>
    <t>94.07.17-94.07.19</t>
  </si>
  <si>
    <t>94.07.17-94.07.19</t>
  </si>
  <si>
    <t>臺東縣</t>
  </si>
  <si>
    <t>宜蘭縣</t>
  </si>
  <si>
    <t>海棠颱風小計</t>
  </si>
  <si>
    <t>颱風計</t>
  </si>
  <si>
    <r>
      <t xml:space="preserve">  12</t>
    </r>
    <r>
      <rPr>
        <sz val="11"/>
        <rFont val="標楷體"/>
        <family val="4"/>
      </rPr>
      <t>月豪雨小計</t>
    </r>
  </si>
  <si>
    <t>94.12.06-12.07</t>
  </si>
  <si>
    <t>嘉義市</t>
  </si>
  <si>
    <r>
      <t>6</t>
    </r>
    <r>
      <rPr>
        <sz val="12"/>
        <rFont val="標楷體"/>
        <family val="4"/>
      </rPr>
      <t>月豪雨小計</t>
    </r>
  </si>
  <si>
    <r>
      <t>5</t>
    </r>
    <r>
      <rPr>
        <sz val="12"/>
        <rFont val="標楷體"/>
        <family val="4"/>
      </rPr>
      <t>月豪雨小計</t>
    </r>
  </si>
  <si>
    <t>臺中縣</t>
  </si>
  <si>
    <r>
      <t>天然災害區域排水設施受損情形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本表共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頁</t>
    </r>
    <r>
      <rPr>
        <sz val="18"/>
        <rFont val="Times New Roman"/>
        <family val="1"/>
      </rPr>
      <t>)</t>
    </r>
  </si>
  <si>
    <r>
      <t>天然災害區域排水設施受損情形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2</t>
    </r>
    <r>
      <rPr>
        <sz val="18"/>
        <rFont val="標楷體"/>
        <family val="4"/>
      </rPr>
      <t>完</t>
    </r>
    <r>
      <rPr>
        <sz val="18"/>
        <rFont val="Times New Roman"/>
        <family val="1"/>
      </rPr>
      <t>)</t>
    </r>
  </si>
  <si>
    <r>
      <t>天然災害區域排水設施受損情形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1)</t>
    </r>
  </si>
  <si>
    <t>民國95年3月6日編製</t>
  </si>
  <si>
    <t>94.07.17</t>
  </si>
  <si>
    <t>94.07.18</t>
  </si>
  <si>
    <t>94.07.17-94.07.21</t>
  </si>
  <si>
    <t>94.08.03-94.08.11</t>
  </si>
  <si>
    <t>94.08.05</t>
  </si>
  <si>
    <t>94.08.04</t>
  </si>
  <si>
    <t>94.08.03-94.08.04</t>
  </si>
  <si>
    <t>94.08.31-94.09.01</t>
  </si>
  <si>
    <t>94.08.31</t>
  </si>
  <si>
    <t>94.08.31-94.09.02</t>
  </si>
  <si>
    <t>94.08.30-94.09.01</t>
  </si>
  <si>
    <t>94.09.01</t>
  </si>
  <si>
    <r>
      <t>附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『海棠颱風』桃園縣受災情形『其他』欄共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處，係丁壩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座、固床工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座、跌水工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座、攔砂壩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座。</t>
    </r>
  </si>
  <si>
    <r>
      <t xml:space="preserve">                   2.</t>
    </r>
    <r>
      <rPr>
        <sz val="11"/>
        <rFont val="標楷體"/>
        <family val="4"/>
      </rPr>
      <t>『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月豪雨』雲林縣受災情形『其他』欄共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處，係路面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處、防汛道路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處、潰堤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處。</t>
    </r>
  </si>
  <si>
    <t>民國95年2月7日編製</t>
  </si>
  <si>
    <t>　　　   　 年報：各填報單位於次年1月底前將年報資料報送本署，由本署於次年80日內完成彙編。</t>
  </si>
  <si>
    <r>
      <t xml:space="preserve">       </t>
    </r>
    <r>
      <rPr>
        <sz val="11"/>
        <rFont val="標楷體"/>
        <family val="4"/>
      </rPr>
      <t>　　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2.季報：各填報單位於每季終了後20日內將資料報送本署，由本署於每季終了後40日內完成彙編。</t>
    </r>
  </si>
  <si>
    <r>
      <t xml:space="preserve">                        </t>
    </r>
    <r>
      <rPr>
        <sz val="11"/>
        <rFont val="標楷體"/>
        <family val="4"/>
      </rPr>
      <t>份自存，並公布於本署網站。</t>
    </r>
  </si>
  <si>
    <t>填表說明：1.本表由本署會計室編製1式3份，1份送行政院災害防救委員會，1份送本署河川海岸組，1</t>
  </si>
  <si>
    <t>資料來源：本署所屬各河川局、各直轄市政府、各縣(市)政府。</t>
  </si>
  <si>
    <t>嘉義市</t>
  </si>
  <si>
    <t>94.12.06-07</t>
  </si>
  <si>
    <t xml:space="preserve">  12月豪雨小計</t>
  </si>
  <si>
    <t>豪雨計</t>
  </si>
  <si>
    <t>花蓮縣</t>
  </si>
  <si>
    <t>94.10.01</t>
  </si>
  <si>
    <t>臺南縣</t>
  </si>
  <si>
    <t>雲林縣</t>
  </si>
  <si>
    <t>彰化縣</t>
  </si>
  <si>
    <t>南投縣</t>
  </si>
  <si>
    <t>龍王颱風小計</t>
  </si>
  <si>
    <t>颱風計</t>
  </si>
  <si>
    <t>總    計</t>
  </si>
  <si>
    <t>復建</t>
  </si>
  <si>
    <t>搶修(搶險)</t>
  </si>
  <si>
    <t>其他</t>
  </si>
  <si>
    <t>制水門</t>
  </si>
  <si>
    <t>排水路</t>
  </si>
  <si>
    <t>縣市別</t>
  </si>
  <si>
    <t>預估經費</t>
  </si>
  <si>
    <t>受　　災　　情　　形</t>
  </si>
  <si>
    <t>中華民國94年第4季( 10月至12月)</t>
  </si>
  <si>
    <t>天然災害區域排水設施受損情形</t>
  </si>
  <si>
    <t>1140-00-03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</si>
  <si>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</si>
  <si>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 (年) 報</t>
  </si>
  <si>
    <t>經濟部水利署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</si>
  <si>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</si>
  <si>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 開  類</t>
  </si>
  <si>
    <t>民國94年11月3日編製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</si>
  <si>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</si>
  <si>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</si>
  <si>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</si>
  <si>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</si>
  <si>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金門縣</t>
  </si>
  <si>
    <t>94.09.01-94.09.02</t>
  </si>
  <si>
    <t>臺南市</t>
  </si>
  <si>
    <t>嘉義市</t>
  </si>
  <si>
    <t>臺中市</t>
  </si>
  <si>
    <t>花蓮縣</t>
  </si>
  <si>
    <t>屏東縣</t>
  </si>
  <si>
    <t>南投縣</t>
  </si>
  <si>
    <t>彰化縣</t>
  </si>
  <si>
    <t>苗栗縣</t>
  </si>
  <si>
    <t>新竹縣</t>
  </si>
  <si>
    <t>泰利颱風小計</t>
  </si>
  <si>
    <t>復建</t>
  </si>
  <si>
    <t>搶修(搶險)</t>
  </si>
  <si>
    <t>排 水 路</t>
  </si>
  <si>
    <t>縣市別</t>
  </si>
  <si>
    <t>預估經費</t>
  </si>
  <si>
    <t>受　　災　　情　　形</t>
  </si>
  <si>
    <t>中華民國94年第3季( 7月至10 月)</t>
  </si>
  <si>
    <r>
      <t>天然災害區域排水設施受損情形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續完</t>
    </r>
    <r>
      <rPr>
        <sz val="18"/>
        <rFont val="Times New Roman"/>
        <family val="1"/>
      </rPr>
      <t>)</t>
    </r>
  </si>
  <si>
    <t>1140-00-03</t>
  </si>
  <si>
    <t>年報於每年終了後80日內編報</t>
  </si>
  <si>
    <t>季 (年) 報</t>
  </si>
  <si>
    <t>經濟部水利署</t>
  </si>
  <si>
    <t>季報於每季終了後40日內編報</t>
  </si>
  <si>
    <t>公  開  類</t>
  </si>
  <si>
    <t>94.08.04-94.08.05</t>
  </si>
  <si>
    <t>新竹市</t>
  </si>
  <si>
    <t>94.08.04-94.08.05</t>
  </si>
  <si>
    <t>桃園縣</t>
  </si>
  <si>
    <t>馬莎颱風小計</t>
  </si>
  <si>
    <t>高雄市</t>
  </si>
  <si>
    <t>94.07.19</t>
  </si>
  <si>
    <t>94.07.17-94.07.19</t>
  </si>
  <si>
    <t>臺東縣</t>
  </si>
  <si>
    <t>94.07.18-94.07.19</t>
  </si>
  <si>
    <t>高雄縣</t>
  </si>
  <si>
    <t>臺南縣</t>
  </si>
  <si>
    <t>嘉義縣</t>
  </si>
  <si>
    <t>雲林縣</t>
  </si>
  <si>
    <t>臺中縣</t>
  </si>
  <si>
    <t>宜蘭縣</t>
  </si>
  <si>
    <t>海棠颱風小計</t>
  </si>
  <si>
    <t>颱風計</t>
  </si>
  <si>
    <t>總    計</t>
  </si>
  <si>
    <t>復建</t>
  </si>
  <si>
    <t>搶修(搶險)</t>
  </si>
  <si>
    <t>排 水 路</t>
  </si>
  <si>
    <t>縣市別</t>
  </si>
  <si>
    <t>預估經費</t>
  </si>
  <si>
    <t>受　　災　　情　　形</t>
  </si>
  <si>
    <t>中華民國94年第3季( 7月至9 月)</t>
  </si>
  <si>
    <r>
      <t>天然災害區域排水設施受損情形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本表共二頁</t>
    </r>
    <r>
      <rPr>
        <sz val="18"/>
        <rFont val="Times New Roman"/>
        <family val="1"/>
      </rPr>
      <t>)</t>
    </r>
  </si>
  <si>
    <t>1140-00-03</t>
  </si>
  <si>
    <t>年報於每年終了後80日內編報</t>
  </si>
  <si>
    <t>季 (年) 報</t>
  </si>
  <si>
    <t>經濟部水利署</t>
  </si>
  <si>
    <t>季報於每季終了後40日內編報</t>
  </si>
  <si>
    <t>公  開  類</t>
  </si>
  <si>
    <t>民國94年8月5日編製</t>
  </si>
  <si>
    <t>94.06.12</t>
  </si>
  <si>
    <t>六月豪雨小計</t>
  </si>
  <si>
    <t>94.05.12-94.05.15</t>
  </si>
  <si>
    <t>五月豪雨小計</t>
  </si>
  <si>
    <t>豪雨計</t>
  </si>
  <si>
    <t>總    計</t>
  </si>
  <si>
    <t>中華民國94年第2季( 4月至6  月)</t>
  </si>
  <si>
    <t>天然災害區域排水設施受損情形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</si>
</sst>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#,##0_);[Red]\(#,##0\)"/>
    <numFmt numFmtId="186" formatCode="_(* #,##0.000_);_(* \(#,##0.000\);_(* &quot;-&quot;??_);_(@_)"/>
  </numFmts>
  <fonts count="5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8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8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1" fontId="7" fillId="0" borderId="1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1" fontId="7" fillId="0" borderId="0" xfId="0" applyNumberFormat="1" applyFont="1" applyFill="1" applyBorder="1" applyAlignment="1">
      <alignment horizontal="left" vertical="center"/>
    </xf>
    <xf numFmtId="11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81" fontId="9" fillId="0" borderId="0" xfId="35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181" fontId="9" fillId="0" borderId="0" xfId="35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81" fontId="9" fillId="0" borderId="15" xfId="35" applyFont="1" applyFill="1" applyBorder="1" applyAlignment="1">
      <alignment/>
    </xf>
    <xf numFmtId="181" fontId="11" fillId="0" borderId="15" xfId="35" applyFont="1" applyFill="1" applyBorder="1" applyAlignment="1">
      <alignment/>
    </xf>
    <xf numFmtId="0" fontId="11" fillId="0" borderId="15" xfId="0" applyFont="1" applyFill="1" applyBorder="1" applyAlignment="1">
      <alignment/>
    </xf>
    <xf numFmtId="49" fontId="11" fillId="0" borderId="16" xfId="0" applyNumberFormat="1" applyFont="1" applyFill="1" applyBorder="1" applyAlignment="1">
      <alignment horizontal="centerContinuous" vertical="center" wrapText="1"/>
    </xf>
    <xf numFmtId="181" fontId="7" fillId="0" borderId="0" xfId="35" applyFont="1" applyFill="1" applyBorder="1" applyAlignment="1">
      <alignment/>
    </xf>
    <xf numFmtId="181" fontId="7" fillId="0" borderId="0" xfId="35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1" fontId="9" fillId="0" borderId="10" xfId="0" applyNumberFormat="1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11" fontId="9" fillId="0" borderId="1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/>
    </xf>
    <xf numFmtId="11" fontId="11" fillId="0" borderId="0" xfId="0" applyNumberFormat="1" applyFont="1" applyFill="1" applyBorder="1" applyAlignment="1">
      <alignment horizontal="left" vertical="center"/>
    </xf>
    <xf numFmtId="11" fontId="9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81" fontId="9" fillId="0" borderId="0" xfId="35" applyFont="1" applyFill="1" applyBorder="1" applyAlignment="1">
      <alignment/>
    </xf>
    <xf numFmtId="181" fontId="9" fillId="0" borderId="0" xfId="35" applyFont="1" applyFill="1" applyAlignment="1">
      <alignment/>
    </xf>
    <xf numFmtId="181" fontId="11" fillId="0" borderId="0" xfId="35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Continuous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Continuous" vertical="center"/>
    </xf>
    <xf numFmtId="181" fontId="9" fillId="0" borderId="15" xfId="0" applyNumberFormat="1" applyFont="1" applyFill="1" applyBorder="1" applyAlignment="1">
      <alignment/>
    </xf>
    <xf numFmtId="181" fontId="7" fillId="0" borderId="15" xfId="35" applyFont="1" applyFill="1" applyBorder="1" applyAlignment="1">
      <alignment/>
    </xf>
    <xf numFmtId="181" fontId="7" fillId="0" borderId="15" xfId="35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81" fontId="9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center"/>
    </xf>
    <xf numFmtId="11" fontId="10" fillId="0" borderId="0" xfId="0" applyNumberFormat="1" applyFont="1" applyFill="1" applyBorder="1" applyAlignment="1">
      <alignment horizontal="left" vertical="center"/>
    </xf>
    <xf numFmtId="181" fontId="11" fillId="0" borderId="0" xfId="35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181" fontId="9" fillId="0" borderId="0" xfId="36" applyFont="1" applyAlignment="1">
      <alignment/>
    </xf>
    <xf numFmtId="0" fontId="9" fillId="0" borderId="0" xfId="33" applyFont="1">
      <alignment/>
      <protection/>
    </xf>
    <xf numFmtId="11" fontId="9" fillId="0" borderId="0" xfId="0" applyNumberFormat="1" applyFont="1" applyBorder="1" applyAlignment="1">
      <alignment horizontal="left" vertical="center"/>
    </xf>
    <xf numFmtId="11" fontId="10" fillId="0" borderId="0" xfId="0" applyNumberFormat="1" applyFont="1" applyBorder="1" applyAlignment="1">
      <alignment horizontal="left" vertical="center"/>
    </xf>
    <xf numFmtId="0" fontId="9" fillId="0" borderId="0" xfId="33" applyFont="1" applyAlignment="1">
      <alignment vertical="center"/>
      <protection/>
    </xf>
    <xf numFmtId="11" fontId="9" fillId="0" borderId="0" xfId="33" applyNumberFormat="1" applyFont="1" applyBorder="1" applyAlignment="1">
      <alignment horizontal="left" vertical="center"/>
      <protection/>
    </xf>
    <xf numFmtId="0" fontId="9" fillId="0" borderId="0" xfId="33" applyFont="1" applyAlignment="1">
      <alignment horizontal="left"/>
      <protection/>
    </xf>
    <xf numFmtId="0" fontId="12" fillId="0" borderId="0" xfId="0" applyFont="1" applyFill="1" applyAlignment="1">
      <alignment/>
    </xf>
    <xf numFmtId="181" fontId="12" fillId="0" borderId="0" xfId="35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181" fontId="12" fillId="0" borderId="15" xfId="35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1" fontId="31" fillId="0" borderId="10" xfId="0" applyNumberFormat="1" applyFont="1" applyFill="1" applyBorder="1" applyAlignment="1">
      <alignment horizontal="left"/>
    </xf>
    <xf numFmtId="41" fontId="12" fillId="0" borderId="10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centerContinuous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Continuous"/>
    </xf>
    <xf numFmtId="0" fontId="9" fillId="0" borderId="2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8" fillId="0" borderId="0" xfId="33" applyFont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7" fillId="0" borderId="0" xfId="33" applyFont="1">
      <alignment/>
      <protection/>
    </xf>
    <xf numFmtId="0" fontId="7" fillId="0" borderId="22" xfId="33" applyFont="1" applyBorder="1" applyAlignment="1">
      <alignment horizontal="center" vertical="center"/>
      <protection/>
    </xf>
    <xf numFmtId="0" fontId="7" fillId="0" borderId="16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Continuous" vertical="center"/>
      <protection/>
    </xf>
    <xf numFmtId="0" fontId="7" fillId="0" borderId="15" xfId="33" applyFont="1" applyBorder="1" applyAlignment="1">
      <alignment vertical="center"/>
      <protection/>
    </xf>
    <xf numFmtId="0" fontId="9" fillId="0" borderId="15" xfId="0" applyFont="1" applyBorder="1" applyAlignment="1">
      <alignment vertical="center"/>
    </xf>
    <xf numFmtId="0" fontId="7" fillId="0" borderId="0" xfId="33" applyFont="1" applyAlignment="1">
      <alignment vertical="center"/>
      <protection/>
    </xf>
    <xf numFmtId="0" fontId="9" fillId="0" borderId="0" xfId="0" applyFont="1" applyAlignment="1">
      <alignment vertical="center"/>
    </xf>
    <xf numFmtId="11" fontId="9" fillId="0" borderId="0" xfId="0" applyNumberFormat="1" applyFont="1" applyFill="1" applyBorder="1" applyAlignment="1">
      <alignment vertical="center"/>
    </xf>
    <xf numFmtId="11" fontId="9" fillId="0" borderId="0" xfId="0" applyNumberFormat="1" applyFont="1" applyFill="1" applyBorder="1" applyAlignment="1">
      <alignment horizontal="right" vertical="center"/>
    </xf>
    <xf numFmtId="11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81" fontId="0" fillId="0" borderId="15" xfId="35" applyFont="1" applyFill="1" applyBorder="1" applyAlignment="1">
      <alignment/>
    </xf>
    <xf numFmtId="181" fontId="7" fillId="33" borderId="0" xfId="35" applyFont="1" applyFill="1" applyBorder="1" applyAlignment="1">
      <alignment/>
    </xf>
    <xf numFmtId="181" fontId="7" fillId="33" borderId="0" xfId="35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41" fontId="7" fillId="33" borderId="1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400003" xfId="33"/>
    <cellStyle name="Comma" xfId="34"/>
    <cellStyle name="Comma [0]" xfId="35"/>
    <cellStyle name="千分位[0]_1140000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7.125" style="35" customWidth="1"/>
    <col min="2" max="2" width="20.00390625" style="35" customWidth="1"/>
    <col min="3" max="3" width="15.50390625" style="35" customWidth="1"/>
    <col min="4" max="4" width="16.00390625" style="36" customWidth="1"/>
    <col min="5" max="5" width="15.125" style="37" customWidth="1"/>
    <col min="6" max="6" width="14.75390625" style="35" customWidth="1"/>
    <col min="7" max="7" width="18.25390625" style="35" customWidth="1"/>
    <col min="8" max="8" width="24.50390625" style="35" customWidth="1"/>
    <col min="9" max="9" width="22.375" style="13" customWidth="1"/>
    <col min="10" max="16384" width="9.00390625" style="35" customWidth="1"/>
  </cols>
  <sheetData>
    <row r="1" spans="1:9" s="31" customFormat="1" ht="18" customHeight="1">
      <c r="A1" s="28" t="s">
        <v>36</v>
      </c>
      <c r="B1" s="29" t="s">
        <v>37</v>
      </c>
      <c r="C1" s="29"/>
      <c r="D1" s="30"/>
      <c r="E1" s="29"/>
      <c r="H1" s="3" t="s">
        <v>0</v>
      </c>
      <c r="I1" s="4" t="s">
        <v>21</v>
      </c>
    </row>
    <row r="2" spans="1:9" s="31" customFormat="1" ht="18" customHeight="1">
      <c r="A2" s="28" t="s">
        <v>23</v>
      </c>
      <c r="B2" s="32" t="s">
        <v>38</v>
      </c>
      <c r="C2" s="32"/>
      <c r="D2" s="33"/>
      <c r="E2" s="32"/>
      <c r="F2" s="34"/>
      <c r="G2" s="34"/>
      <c r="H2" s="3" t="s">
        <v>1</v>
      </c>
      <c r="I2" s="4" t="s">
        <v>18</v>
      </c>
    </row>
    <row r="4" spans="1:9" ht="25.5">
      <c r="A4" s="80" t="s">
        <v>79</v>
      </c>
      <c r="B4" s="80"/>
      <c r="C4" s="80"/>
      <c r="D4" s="80"/>
      <c r="E4" s="80"/>
      <c r="F4" s="80"/>
      <c r="G4" s="80"/>
      <c r="H4" s="80"/>
      <c r="I4" s="80"/>
    </row>
    <row r="5" spans="1:9" ht="23.25" customHeight="1">
      <c r="A5" s="81" t="s">
        <v>54</v>
      </c>
      <c r="B5" s="81"/>
      <c r="C5" s="81"/>
      <c r="D5" s="81"/>
      <c r="E5" s="81"/>
      <c r="F5" s="81"/>
      <c r="G5" s="81"/>
      <c r="H5" s="81"/>
      <c r="I5" s="81"/>
    </row>
    <row r="6" spans="1:9" s="10" customFormat="1" ht="19.5" customHeight="1">
      <c r="A6" s="38"/>
      <c r="B6" s="39" t="s">
        <v>2</v>
      </c>
      <c r="C6" s="40"/>
      <c r="D6" s="82" t="s">
        <v>17</v>
      </c>
      <c r="E6" s="83"/>
      <c r="F6" s="83"/>
      <c r="G6" s="84" t="s">
        <v>24</v>
      </c>
      <c r="H6" s="85"/>
      <c r="I6" s="85"/>
    </row>
    <row r="7" spans="1:9" s="10" customFormat="1" ht="19.5" customHeight="1">
      <c r="A7" s="41" t="s">
        <v>4</v>
      </c>
      <c r="B7" s="38" t="s">
        <v>5</v>
      </c>
      <c r="C7" s="42" t="s">
        <v>20</v>
      </c>
      <c r="D7" s="43" t="s">
        <v>39</v>
      </c>
      <c r="E7" s="44" t="s">
        <v>6</v>
      </c>
      <c r="F7" s="45" t="s">
        <v>7</v>
      </c>
      <c r="G7" s="78" t="s">
        <v>3</v>
      </c>
      <c r="H7" s="79"/>
      <c r="I7" s="79"/>
    </row>
    <row r="8" spans="1:9" s="10" customFormat="1" ht="19.5" customHeight="1">
      <c r="A8" s="46" t="s">
        <v>8</v>
      </c>
      <c r="B8" s="47"/>
      <c r="C8" s="48"/>
      <c r="D8" s="62" t="s">
        <v>9</v>
      </c>
      <c r="E8" s="49" t="s">
        <v>10</v>
      </c>
      <c r="F8" s="63" t="s">
        <v>11</v>
      </c>
      <c r="G8" s="64" t="s">
        <v>19</v>
      </c>
      <c r="H8" s="27" t="s">
        <v>40</v>
      </c>
      <c r="I8" s="22" t="s">
        <v>22</v>
      </c>
    </row>
    <row r="9" spans="1:9" s="10" customFormat="1" ht="24" customHeight="1">
      <c r="A9" s="72" t="s">
        <v>53</v>
      </c>
      <c r="B9" s="60"/>
      <c r="C9" s="61"/>
      <c r="D9" s="65">
        <f aca="true" t="shared" si="0" ref="D9:I9">D10+D71</f>
        <v>126453</v>
      </c>
      <c r="E9" s="65">
        <f t="shared" si="0"/>
        <v>10</v>
      </c>
      <c r="F9" s="65">
        <f t="shared" si="0"/>
        <v>63</v>
      </c>
      <c r="G9" s="65">
        <f t="shared" si="0"/>
        <v>1796613</v>
      </c>
      <c r="H9" s="65">
        <f t="shared" si="0"/>
        <v>55875</v>
      </c>
      <c r="I9" s="65">
        <f t="shared" si="0"/>
        <v>1740738</v>
      </c>
    </row>
    <row r="10" spans="1:9" s="10" customFormat="1" ht="22.5" customHeight="1">
      <c r="A10" s="1" t="s">
        <v>72</v>
      </c>
      <c r="B10" s="50"/>
      <c r="C10" s="5"/>
      <c r="D10" s="23">
        <f aca="true" t="shared" si="1" ref="D10:I10">D11+D28+D42+D55</f>
        <v>48263</v>
      </c>
      <c r="E10" s="23">
        <f t="shared" si="1"/>
        <v>1</v>
      </c>
      <c r="F10" s="23">
        <f t="shared" si="1"/>
        <v>39</v>
      </c>
      <c r="G10" s="23">
        <f t="shared" si="1"/>
        <v>750376</v>
      </c>
      <c r="H10" s="23">
        <f t="shared" si="1"/>
        <v>14384</v>
      </c>
      <c r="I10" s="23">
        <f t="shared" si="1"/>
        <v>735992</v>
      </c>
    </row>
    <row r="11" spans="1:9" s="10" customFormat="1" ht="22.5" customHeight="1">
      <c r="A11" s="1" t="s">
        <v>71</v>
      </c>
      <c r="B11" s="25"/>
      <c r="C11" s="5"/>
      <c r="D11" s="23">
        <f aca="true" t="shared" si="2" ref="D11:I11">SUM(D12:D27)</f>
        <v>34756</v>
      </c>
      <c r="E11" s="23">
        <f t="shared" si="2"/>
        <v>0</v>
      </c>
      <c r="F11" s="23">
        <f t="shared" si="2"/>
        <v>32</v>
      </c>
      <c r="G11" s="23">
        <f t="shared" si="2"/>
        <v>496831</v>
      </c>
      <c r="H11" s="23">
        <f t="shared" si="2"/>
        <v>4800</v>
      </c>
      <c r="I11" s="23">
        <f t="shared" si="2"/>
        <v>492031</v>
      </c>
    </row>
    <row r="12" spans="1:9" s="10" customFormat="1" ht="22.5" customHeight="1">
      <c r="A12" s="1"/>
      <c r="B12" s="25" t="s">
        <v>67</v>
      </c>
      <c r="C12" s="5" t="s">
        <v>70</v>
      </c>
      <c r="D12" s="23">
        <v>1100</v>
      </c>
      <c r="E12" s="23">
        <v>0</v>
      </c>
      <c r="F12" s="23">
        <v>0</v>
      </c>
      <c r="G12" s="23">
        <f aca="true" t="shared" si="3" ref="G12:G33">SUM(H12:I12)</f>
        <v>15800</v>
      </c>
      <c r="H12" s="23">
        <v>0</v>
      </c>
      <c r="I12" s="23">
        <v>15800</v>
      </c>
    </row>
    <row r="13" spans="1:9" s="10" customFormat="1" ht="22.5" customHeight="1">
      <c r="A13" s="11"/>
      <c r="B13" s="25" t="s">
        <v>83</v>
      </c>
      <c r="C13" s="5" t="s">
        <v>25</v>
      </c>
      <c r="D13" s="23">
        <v>1420</v>
      </c>
      <c r="E13" s="24">
        <v>0</v>
      </c>
      <c r="F13" s="23">
        <v>27</v>
      </c>
      <c r="G13" s="23">
        <f t="shared" si="3"/>
        <v>13183</v>
      </c>
      <c r="H13" s="23">
        <v>0</v>
      </c>
      <c r="I13" s="23">
        <v>13183</v>
      </c>
    </row>
    <row r="14" spans="1:9" s="10" customFormat="1" ht="22.5" customHeight="1">
      <c r="A14" s="11"/>
      <c r="B14" s="25" t="s">
        <v>84</v>
      </c>
      <c r="C14" s="5" t="s">
        <v>26</v>
      </c>
      <c r="D14" s="23">
        <v>828</v>
      </c>
      <c r="E14" s="24">
        <v>0</v>
      </c>
      <c r="F14" s="23">
        <v>0</v>
      </c>
      <c r="G14" s="23">
        <f t="shared" si="3"/>
        <v>12770</v>
      </c>
      <c r="H14" s="23"/>
      <c r="I14" s="23">
        <v>12770</v>
      </c>
    </row>
    <row r="15" spans="1:9" s="10" customFormat="1" ht="22.5" customHeight="1">
      <c r="A15" s="11"/>
      <c r="B15" s="25" t="s">
        <v>68</v>
      </c>
      <c r="C15" s="2" t="s">
        <v>42</v>
      </c>
      <c r="D15" s="23">
        <v>70</v>
      </c>
      <c r="E15" s="24">
        <v>0</v>
      </c>
      <c r="F15" s="23">
        <v>0</v>
      </c>
      <c r="G15" s="23">
        <f t="shared" si="3"/>
        <v>1000</v>
      </c>
      <c r="H15" s="23">
        <v>1000</v>
      </c>
      <c r="I15" s="23">
        <v>0</v>
      </c>
    </row>
    <row r="16" spans="1:9" s="10" customFormat="1" ht="22.5" customHeight="1">
      <c r="A16" s="11"/>
      <c r="B16" s="25" t="s">
        <v>68</v>
      </c>
      <c r="C16" s="2" t="s">
        <v>33</v>
      </c>
      <c r="D16" s="23">
        <v>1965</v>
      </c>
      <c r="E16" s="24">
        <v>0</v>
      </c>
      <c r="F16" s="23">
        <v>0</v>
      </c>
      <c r="G16" s="23">
        <f t="shared" si="3"/>
        <v>44214</v>
      </c>
      <c r="H16" s="23">
        <v>360</v>
      </c>
      <c r="I16" s="23">
        <v>43854</v>
      </c>
    </row>
    <row r="17" spans="1:9" s="10" customFormat="1" ht="22.5" customHeight="1">
      <c r="A17" s="11"/>
      <c r="B17" s="25" t="s">
        <v>84</v>
      </c>
      <c r="C17" s="2" t="s">
        <v>59</v>
      </c>
      <c r="D17" s="23">
        <v>966</v>
      </c>
      <c r="E17" s="24">
        <v>0</v>
      </c>
      <c r="F17" s="23">
        <v>0</v>
      </c>
      <c r="G17" s="23">
        <f t="shared" si="3"/>
        <v>21755</v>
      </c>
      <c r="H17" s="23">
        <v>0</v>
      </c>
      <c r="I17" s="23">
        <v>21755</v>
      </c>
    </row>
    <row r="18" spans="1:9" s="10" customFormat="1" ht="22.5" customHeight="1">
      <c r="A18" s="11"/>
      <c r="B18" s="25" t="s">
        <v>85</v>
      </c>
      <c r="C18" s="2" t="s">
        <v>45</v>
      </c>
      <c r="D18" s="23">
        <v>780</v>
      </c>
      <c r="E18" s="24">
        <v>0</v>
      </c>
      <c r="F18" s="23">
        <v>0</v>
      </c>
      <c r="G18" s="23">
        <f t="shared" si="3"/>
        <v>9392</v>
      </c>
      <c r="H18" s="23">
        <v>0</v>
      </c>
      <c r="I18" s="23">
        <v>9392</v>
      </c>
    </row>
    <row r="19" spans="1:9" s="10" customFormat="1" ht="22.5" customHeight="1">
      <c r="A19" s="11"/>
      <c r="B19" s="25" t="s">
        <v>66</v>
      </c>
      <c r="C19" s="2" t="s">
        <v>27</v>
      </c>
      <c r="D19" s="23">
        <v>50</v>
      </c>
      <c r="E19" s="24">
        <v>0</v>
      </c>
      <c r="F19" s="23">
        <v>0</v>
      </c>
      <c r="G19" s="23">
        <f t="shared" si="3"/>
        <v>300</v>
      </c>
      <c r="H19" s="23">
        <v>300</v>
      </c>
      <c r="I19" s="23">
        <v>0</v>
      </c>
    </row>
    <row r="20" spans="1:9" s="10" customFormat="1" ht="22.5" customHeight="1">
      <c r="A20" s="11"/>
      <c r="B20" s="25" t="s">
        <v>83</v>
      </c>
      <c r="C20" s="2" t="s">
        <v>46</v>
      </c>
      <c r="D20" s="23">
        <f>220+4514</f>
        <v>4734</v>
      </c>
      <c r="E20" s="24">
        <v>0</v>
      </c>
      <c r="F20" s="23">
        <v>0</v>
      </c>
      <c r="G20" s="23">
        <f t="shared" si="3"/>
        <v>82679</v>
      </c>
      <c r="H20" s="23">
        <v>0</v>
      </c>
      <c r="I20" s="23">
        <f>70879+11800</f>
        <v>82679</v>
      </c>
    </row>
    <row r="21" spans="1:9" s="10" customFormat="1" ht="22.5" customHeight="1">
      <c r="A21" s="11"/>
      <c r="B21" s="25" t="s">
        <v>83</v>
      </c>
      <c r="C21" s="2" t="s">
        <v>30</v>
      </c>
      <c r="D21" s="23">
        <f>450+3206</f>
        <v>3656</v>
      </c>
      <c r="E21" s="24">
        <v>0</v>
      </c>
      <c r="F21" s="23">
        <v>0</v>
      </c>
      <c r="G21" s="23">
        <f t="shared" si="3"/>
        <v>86561</v>
      </c>
      <c r="H21" s="23">
        <v>0</v>
      </c>
      <c r="I21" s="23">
        <f>77561+9000</f>
        <v>86561</v>
      </c>
    </row>
    <row r="22" spans="1:9" s="10" customFormat="1" ht="22.5" customHeight="1">
      <c r="A22" s="11"/>
      <c r="B22" s="25" t="s">
        <v>84</v>
      </c>
      <c r="C22" s="2" t="s">
        <v>43</v>
      </c>
      <c r="D22" s="23">
        <v>18293</v>
      </c>
      <c r="E22" s="24">
        <v>0</v>
      </c>
      <c r="F22" s="23">
        <v>0</v>
      </c>
      <c r="G22" s="23">
        <f t="shared" si="3"/>
        <v>192177</v>
      </c>
      <c r="H22" s="23">
        <v>0</v>
      </c>
      <c r="I22" s="23">
        <v>192177</v>
      </c>
    </row>
    <row r="23" spans="1:9" s="10" customFormat="1" ht="22.5" customHeight="1">
      <c r="A23" s="11"/>
      <c r="B23" s="25" t="s">
        <v>84</v>
      </c>
      <c r="C23" s="2" t="s">
        <v>69</v>
      </c>
      <c r="D23" s="23">
        <v>0</v>
      </c>
      <c r="E23" s="24">
        <v>0</v>
      </c>
      <c r="F23" s="23">
        <v>3</v>
      </c>
      <c r="G23" s="23">
        <f t="shared" si="3"/>
        <v>250</v>
      </c>
      <c r="H23" s="23">
        <v>0</v>
      </c>
      <c r="I23" s="23">
        <v>250</v>
      </c>
    </row>
    <row r="24" spans="1:9" s="10" customFormat="1" ht="22.5" customHeight="1">
      <c r="A24" s="11"/>
      <c r="B24" s="25" t="s">
        <v>83</v>
      </c>
      <c r="C24" s="2" t="s">
        <v>57</v>
      </c>
      <c r="D24" s="23">
        <v>242</v>
      </c>
      <c r="E24" s="24">
        <v>0</v>
      </c>
      <c r="F24" s="23">
        <v>2</v>
      </c>
      <c r="G24" s="23">
        <f t="shared" si="3"/>
        <v>1760</v>
      </c>
      <c r="H24" s="23">
        <v>0</v>
      </c>
      <c r="I24" s="23">
        <v>1760</v>
      </c>
    </row>
    <row r="25" spans="1:9" s="10" customFormat="1" ht="22.5" customHeight="1">
      <c r="A25" s="11"/>
      <c r="B25" s="25" t="s">
        <v>66</v>
      </c>
      <c r="C25" s="2" t="s">
        <v>28</v>
      </c>
      <c r="D25" s="23">
        <f>30+189</f>
        <v>219</v>
      </c>
      <c r="E25" s="24">
        <v>0</v>
      </c>
      <c r="F25" s="23">
        <v>0</v>
      </c>
      <c r="G25" s="23">
        <f t="shared" si="3"/>
        <v>5050</v>
      </c>
      <c r="H25" s="23">
        <v>1000</v>
      </c>
      <c r="I25" s="23">
        <v>4050</v>
      </c>
    </row>
    <row r="26" spans="1:9" s="10" customFormat="1" ht="22.5" customHeight="1">
      <c r="A26" s="14"/>
      <c r="B26" s="25" t="s">
        <v>67</v>
      </c>
      <c r="C26" s="2" t="s">
        <v>29</v>
      </c>
      <c r="D26" s="23">
        <f>60+230</f>
        <v>290</v>
      </c>
      <c r="E26" s="24">
        <v>0</v>
      </c>
      <c r="F26" s="23">
        <v>0</v>
      </c>
      <c r="G26" s="23">
        <f t="shared" si="3"/>
        <v>7800</v>
      </c>
      <c r="H26" s="23">
        <v>0</v>
      </c>
      <c r="I26" s="23">
        <f>800+7000</f>
        <v>7800</v>
      </c>
    </row>
    <row r="27" spans="1:9" s="10" customFormat="1" ht="22.5" customHeight="1">
      <c r="A27" s="14"/>
      <c r="B27" s="25" t="s">
        <v>66</v>
      </c>
      <c r="C27" s="26" t="s">
        <v>31</v>
      </c>
      <c r="D27" s="23">
        <v>143</v>
      </c>
      <c r="E27" s="24">
        <v>0</v>
      </c>
      <c r="F27" s="23">
        <v>0</v>
      </c>
      <c r="G27" s="23">
        <f t="shared" si="3"/>
        <v>2140</v>
      </c>
      <c r="H27" s="23">
        <v>2140</v>
      </c>
      <c r="I27" s="23">
        <v>0</v>
      </c>
    </row>
    <row r="28" spans="1:9" s="10" customFormat="1" ht="22.5" customHeight="1">
      <c r="A28" s="1" t="s">
        <v>65</v>
      </c>
      <c r="B28" s="25"/>
      <c r="D28" s="23">
        <f>SUM(D29:D33)</f>
        <v>1150</v>
      </c>
      <c r="E28" s="24">
        <v>0</v>
      </c>
      <c r="F28" s="23">
        <v>0</v>
      </c>
      <c r="G28" s="23">
        <f t="shared" si="3"/>
        <v>17906</v>
      </c>
      <c r="H28" s="71">
        <f>SUM(H29:H33)</f>
        <v>2500</v>
      </c>
      <c r="I28" s="71">
        <f>SUM(I29:I33)</f>
        <v>15406</v>
      </c>
    </row>
    <row r="29" spans="1:9" s="10" customFormat="1" ht="22.5" customHeight="1">
      <c r="A29" s="1"/>
      <c r="B29" s="25" t="s">
        <v>87</v>
      </c>
      <c r="C29" s="5" t="s">
        <v>25</v>
      </c>
      <c r="D29" s="23">
        <v>100</v>
      </c>
      <c r="E29" s="24">
        <v>0</v>
      </c>
      <c r="F29" s="23">
        <v>0</v>
      </c>
      <c r="G29" s="23">
        <f t="shared" si="3"/>
        <v>1100</v>
      </c>
      <c r="H29" s="23">
        <v>0</v>
      </c>
      <c r="I29" s="71">
        <v>1100</v>
      </c>
    </row>
    <row r="30" spans="1:9" s="10" customFormat="1" ht="22.5" customHeight="1">
      <c r="A30" s="1"/>
      <c r="B30" s="25" t="s">
        <v>86</v>
      </c>
      <c r="C30" s="2" t="s">
        <v>41</v>
      </c>
      <c r="D30" s="23">
        <f>350+25</f>
        <v>375</v>
      </c>
      <c r="E30" s="24">
        <v>0</v>
      </c>
      <c r="F30" s="23">
        <v>0</v>
      </c>
      <c r="G30" s="23">
        <f t="shared" si="3"/>
        <v>10326</v>
      </c>
      <c r="H30" s="23">
        <v>0</v>
      </c>
      <c r="I30" s="71">
        <f>9720+606</f>
        <v>10326</v>
      </c>
    </row>
    <row r="31" spans="1:9" s="10" customFormat="1" ht="22.5" customHeight="1">
      <c r="A31" s="11"/>
      <c r="B31" s="25" t="s">
        <v>88</v>
      </c>
      <c r="C31" s="5" t="s">
        <v>26</v>
      </c>
      <c r="D31" s="23">
        <v>595</v>
      </c>
      <c r="E31" s="24">
        <v>0</v>
      </c>
      <c r="F31" s="23">
        <v>0</v>
      </c>
      <c r="G31" s="23">
        <f t="shared" si="3"/>
        <v>3380</v>
      </c>
      <c r="H31" s="23">
        <v>0</v>
      </c>
      <c r="I31" s="71">
        <v>3380</v>
      </c>
    </row>
    <row r="32" spans="1:9" s="10" customFormat="1" ht="22.5" customHeight="1">
      <c r="A32" s="14"/>
      <c r="B32" s="25" t="s">
        <v>86</v>
      </c>
      <c r="C32" s="2" t="s">
        <v>44</v>
      </c>
      <c r="D32" s="23">
        <v>40</v>
      </c>
      <c r="E32" s="24">
        <v>0</v>
      </c>
      <c r="F32" s="23">
        <v>0</v>
      </c>
      <c r="G32" s="23">
        <f t="shared" si="3"/>
        <v>2500</v>
      </c>
      <c r="H32" s="71">
        <v>2500</v>
      </c>
      <c r="I32" s="71">
        <v>0</v>
      </c>
    </row>
    <row r="33" spans="1:9" s="10" customFormat="1" ht="22.5" customHeight="1">
      <c r="A33" s="16"/>
      <c r="B33" s="70" t="s">
        <v>89</v>
      </c>
      <c r="C33" s="69" t="s">
        <v>55</v>
      </c>
      <c r="D33" s="67">
        <v>40</v>
      </c>
      <c r="E33" s="68">
        <v>0</v>
      </c>
      <c r="F33" s="67">
        <v>0</v>
      </c>
      <c r="G33" s="67">
        <f t="shared" si="3"/>
        <v>600</v>
      </c>
      <c r="H33" s="67">
        <v>0</v>
      </c>
      <c r="I33" s="66">
        <v>600</v>
      </c>
    </row>
    <row r="34" spans="1:9" s="31" customFormat="1" ht="24" customHeight="1">
      <c r="A34" s="28" t="s">
        <v>36</v>
      </c>
      <c r="B34" s="29" t="s">
        <v>37</v>
      </c>
      <c r="C34" s="29"/>
      <c r="D34" s="30"/>
      <c r="E34" s="29"/>
      <c r="H34" s="3" t="s">
        <v>0</v>
      </c>
      <c r="I34" s="4" t="s">
        <v>21</v>
      </c>
    </row>
    <row r="35" spans="1:9" s="31" customFormat="1" ht="24" customHeight="1">
      <c r="A35" s="28" t="s">
        <v>23</v>
      </c>
      <c r="B35" s="32" t="s">
        <v>38</v>
      </c>
      <c r="C35" s="32"/>
      <c r="D35" s="33"/>
      <c r="E35" s="32"/>
      <c r="F35" s="34"/>
      <c r="G35" s="34"/>
      <c r="H35" s="3" t="s">
        <v>1</v>
      </c>
      <c r="I35" s="4" t="s">
        <v>18</v>
      </c>
    </row>
    <row r="36" ht="24" customHeight="1"/>
    <row r="37" spans="1:9" ht="24" customHeight="1">
      <c r="A37" s="80" t="s">
        <v>81</v>
      </c>
      <c r="B37" s="80"/>
      <c r="C37" s="80"/>
      <c r="D37" s="80"/>
      <c r="E37" s="80"/>
      <c r="F37" s="80"/>
      <c r="G37" s="80"/>
      <c r="H37" s="80"/>
      <c r="I37" s="80"/>
    </row>
    <row r="38" spans="1:9" ht="24" customHeight="1">
      <c r="A38" s="81" t="s">
        <v>54</v>
      </c>
      <c r="B38" s="81"/>
      <c r="C38" s="81"/>
      <c r="D38" s="81"/>
      <c r="E38" s="81"/>
      <c r="F38" s="81"/>
      <c r="G38" s="81"/>
      <c r="H38" s="81"/>
      <c r="I38" s="81"/>
    </row>
    <row r="39" spans="1:9" s="10" customFormat="1" ht="24" customHeight="1">
      <c r="A39" s="38"/>
      <c r="B39" s="39" t="s">
        <v>2</v>
      </c>
      <c r="C39" s="40"/>
      <c r="D39" s="82" t="s">
        <v>17</v>
      </c>
      <c r="E39" s="83"/>
      <c r="F39" s="83"/>
      <c r="G39" s="84" t="s">
        <v>24</v>
      </c>
      <c r="H39" s="85"/>
      <c r="I39" s="85"/>
    </row>
    <row r="40" spans="1:9" s="10" customFormat="1" ht="24" customHeight="1">
      <c r="A40" s="41" t="s">
        <v>4</v>
      </c>
      <c r="B40" s="38" t="s">
        <v>5</v>
      </c>
      <c r="C40" s="42" t="s">
        <v>20</v>
      </c>
      <c r="D40" s="43" t="s">
        <v>39</v>
      </c>
      <c r="E40" s="44" t="s">
        <v>6</v>
      </c>
      <c r="F40" s="45" t="s">
        <v>7</v>
      </c>
      <c r="G40" s="78" t="s">
        <v>3</v>
      </c>
      <c r="H40" s="79"/>
      <c r="I40" s="79"/>
    </row>
    <row r="41" spans="1:9" s="10" customFormat="1" ht="24" customHeight="1">
      <c r="A41" s="46" t="s">
        <v>8</v>
      </c>
      <c r="B41" s="47"/>
      <c r="C41" s="48"/>
      <c r="D41" s="62" t="s">
        <v>9</v>
      </c>
      <c r="E41" s="49" t="s">
        <v>10</v>
      </c>
      <c r="F41" s="63" t="s">
        <v>11</v>
      </c>
      <c r="G41" s="64" t="s">
        <v>19</v>
      </c>
      <c r="H41" s="27" t="s">
        <v>40</v>
      </c>
      <c r="I41" s="22" t="s">
        <v>22</v>
      </c>
    </row>
    <row r="42" spans="1:9" s="10" customFormat="1" ht="24" customHeight="1">
      <c r="A42" s="1" t="s">
        <v>64</v>
      </c>
      <c r="B42" s="8"/>
      <c r="C42" s="25"/>
      <c r="D42" s="23">
        <f aca="true" t="shared" si="4" ref="D42:I42">SUM(D43:D54)</f>
        <v>11126</v>
      </c>
      <c r="E42" s="23">
        <f t="shared" si="4"/>
        <v>1</v>
      </c>
      <c r="F42" s="23">
        <f t="shared" si="4"/>
        <v>5</v>
      </c>
      <c r="G42" s="23">
        <f t="shared" si="4"/>
        <v>202164</v>
      </c>
      <c r="H42" s="23">
        <f t="shared" si="4"/>
        <v>7084</v>
      </c>
      <c r="I42" s="23">
        <f t="shared" si="4"/>
        <v>195080</v>
      </c>
    </row>
    <row r="43" spans="1:9" s="10" customFormat="1" ht="24" customHeight="1">
      <c r="A43" s="1"/>
      <c r="B43" s="8" t="s">
        <v>90</v>
      </c>
      <c r="C43" s="2" t="s">
        <v>41</v>
      </c>
      <c r="D43" s="23">
        <v>60</v>
      </c>
      <c r="E43" s="23">
        <v>0</v>
      </c>
      <c r="F43" s="23">
        <v>1</v>
      </c>
      <c r="G43" s="23">
        <f aca="true" t="shared" si="5" ref="G43:G54">SUM(H43:I43)</f>
        <v>1252</v>
      </c>
      <c r="H43" s="23">
        <v>0</v>
      </c>
      <c r="I43" s="23">
        <v>1252</v>
      </c>
    </row>
    <row r="44" spans="1:9" s="10" customFormat="1" ht="24" customHeight="1">
      <c r="A44" s="1"/>
      <c r="B44" s="8" t="s">
        <v>91</v>
      </c>
      <c r="C44" s="5" t="s">
        <v>26</v>
      </c>
      <c r="D44" s="23">
        <v>411</v>
      </c>
      <c r="E44" s="23">
        <v>0</v>
      </c>
      <c r="F44" s="23">
        <v>0</v>
      </c>
      <c r="G44" s="23">
        <f t="shared" si="5"/>
        <v>3272</v>
      </c>
      <c r="H44" s="23">
        <v>0</v>
      </c>
      <c r="I44" s="23">
        <v>3272</v>
      </c>
    </row>
    <row r="45" spans="1:9" s="10" customFormat="1" ht="24" customHeight="1">
      <c r="A45" s="1"/>
      <c r="B45" s="8" t="s">
        <v>63</v>
      </c>
      <c r="C45" s="2" t="s">
        <v>33</v>
      </c>
      <c r="D45" s="23">
        <v>2100</v>
      </c>
      <c r="E45" s="23">
        <v>0</v>
      </c>
      <c r="F45" s="23">
        <v>0</v>
      </c>
      <c r="G45" s="23">
        <f t="shared" si="5"/>
        <v>43269</v>
      </c>
      <c r="H45" s="23">
        <v>24</v>
      </c>
      <c r="I45" s="23">
        <v>43245</v>
      </c>
    </row>
    <row r="46" spans="1:9" s="10" customFormat="1" ht="24" customHeight="1">
      <c r="A46" s="1"/>
      <c r="B46" s="8" t="s">
        <v>94</v>
      </c>
      <c r="C46" s="2" t="s">
        <v>59</v>
      </c>
      <c r="D46" s="23">
        <v>840</v>
      </c>
      <c r="E46" s="23">
        <v>0</v>
      </c>
      <c r="F46" s="23">
        <v>0</v>
      </c>
      <c r="G46" s="23">
        <f t="shared" si="5"/>
        <v>12500</v>
      </c>
      <c r="H46" s="23">
        <v>0</v>
      </c>
      <c r="I46" s="23">
        <v>12500</v>
      </c>
    </row>
    <row r="47" spans="1:9" s="10" customFormat="1" ht="24" customHeight="1">
      <c r="A47" s="1"/>
      <c r="B47" s="8" t="s">
        <v>63</v>
      </c>
      <c r="C47" s="2" t="s">
        <v>45</v>
      </c>
      <c r="D47" s="23">
        <v>1889</v>
      </c>
      <c r="E47" s="23">
        <v>0</v>
      </c>
      <c r="F47" s="23">
        <v>0</v>
      </c>
      <c r="G47" s="23">
        <f t="shared" si="5"/>
        <v>25440</v>
      </c>
      <c r="H47" s="23">
        <v>0</v>
      </c>
      <c r="I47" s="23">
        <v>25440</v>
      </c>
    </row>
    <row r="48" spans="1:9" s="10" customFormat="1" ht="24" customHeight="1">
      <c r="A48" s="1"/>
      <c r="B48" s="8" t="s">
        <v>91</v>
      </c>
      <c r="C48" s="2" t="s">
        <v>46</v>
      </c>
      <c r="D48" s="23">
        <v>2793</v>
      </c>
      <c r="E48" s="23">
        <v>0</v>
      </c>
      <c r="F48" s="23">
        <v>0</v>
      </c>
      <c r="G48" s="23">
        <f t="shared" si="5"/>
        <v>48826</v>
      </c>
      <c r="H48" s="23">
        <v>0</v>
      </c>
      <c r="I48" s="23">
        <v>48826</v>
      </c>
    </row>
    <row r="49" spans="1:9" s="10" customFormat="1" ht="24" customHeight="1">
      <c r="A49" s="1"/>
      <c r="B49" s="8" t="s">
        <v>94</v>
      </c>
      <c r="C49" s="2" t="s">
        <v>43</v>
      </c>
      <c r="D49" s="23">
        <v>2173</v>
      </c>
      <c r="E49" s="23">
        <v>0</v>
      </c>
      <c r="F49" s="23">
        <v>0</v>
      </c>
      <c r="G49" s="23">
        <f t="shared" si="5"/>
        <v>13984</v>
      </c>
      <c r="H49" s="23">
        <v>0</v>
      </c>
      <c r="I49" s="23">
        <v>13984</v>
      </c>
    </row>
    <row r="50" spans="1:9" s="10" customFormat="1" ht="24" customHeight="1">
      <c r="A50" s="1"/>
      <c r="B50" s="8" t="s">
        <v>91</v>
      </c>
      <c r="C50" s="2" t="s">
        <v>57</v>
      </c>
      <c r="D50" s="23">
        <v>250</v>
      </c>
      <c r="E50" s="23">
        <v>0</v>
      </c>
      <c r="F50" s="23">
        <v>0</v>
      </c>
      <c r="G50" s="23">
        <f t="shared" si="5"/>
        <v>1350</v>
      </c>
      <c r="H50" s="23">
        <v>0</v>
      </c>
      <c r="I50" s="23">
        <v>1350</v>
      </c>
    </row>
    <row r="51" spans="1:9" s="10" customFormat="1" ht="24" customHeight="1">
      <c r="A51" s="14"/>
      <c r="B51" s="8" t="s">
        <v>92</v>
      </c>
      <c r="C51" s="2" t="s">
        <v>28</v>
      </c>
      <c r="D51" s="23">
        <v>100</v>
      </c>
      <c r="E51" s="24">
        <v>0</v>
      </c>
      <c r="F51" s="23">
        <f>1+1</f>
        <v>2</v>
      </c>
      <c r="G51" s="23">
        <f t="shared" si="5"/>
        <v>1000</v>
      </c>
      <c r="H51" s="23">
        <v>1000</v>
      </c>
      <c r="I51" s="23">
        <v>0</v>
      </c>
    </row>
    <row r="52" spans="1:9" s="10" customFormat="1" ht="24" customHeight="1">
      <c r="A52" s="14"/>
      <c r="B52" s="8" t="s">
        <v>63</v>
      </c>
      <c r="C52" s="2" t="s">
        <v>55</v>
      </c>
      <c r="D52" s="23">
        <v>0</v>
      </c>
      <c r="E52" s="24">
        <v>1</v>
      </c>
      <c r="F52" s="23">
        <v>0</v>
      </c>
      <c r="G52" s="23">
        <f t="shared" si="5"/>
        <v>53</v>
      </c>
      <c r="H52" s="23">
        <v>0</v>
      </c>
      <c r="I52" s="23">
        <v>53</v>
      </c>
    </row>
    <row r="53" spans="1:9" s="10" customFormat="1" ht="24" customHeight="1">
      <c r="A53" s="14"/>
      <c r="B53" s="8" t="s">
        <v>93</v>
      </c>
      <c r="C53" s="2" t="s">
        <v>29</v>
      </c>
      <c r="D53" s="23">
        <v>410</v>
      </c>
      <c r="E53" s="24">
        <v>0</v>
      </c>
      <c r="F53" s="23">
        <v>0</v>
      </c>
      <c r="G53" s="23">
        <f t="shared" si="5"/>
        <v>50060</v>
      </c>
      <c r="H53" s="23">
        <v>6060</v>
      </c>
      <c r="I53" s="23">
        <v>44000</v>
      </c>
    </row>
    <row r="54" spans="1:9" s="10" customFormat="1" ht="24" customHeight="1">
      <c r="A54" s="1"/>
      <c r="B54" s="8" t="s">
        <v>62</v>
      </c>
      <c r="C54" s="2" t="s">
        <v>61</v>
      </c>
      <c r="D54" s="23">
        <v>100</v>
      </c>
      <c r="E54" s="24">
        <v>0</v>
      </c>
      <c r="F54" s="23">
        <v>2</v>
      </c>
      <c r="G54" s="23">
        <f t="shared" si="5"/>
        <v>1158</v>
      </c>
      <c r="H54" s="23">
        <v>0</v>
      </c>
      <c r="I54" s="23">
        <v>1158</v>
      </c>
    </row>
    <row r="55" spans="1:9" s="10" customFormat="1" ht="34.5" customHeight="1">
      <c r="A55" s="1" t="s">
        <v>60</v>
      </c>
      <c r="B55" s="25"/>
      <c r="C55" s="5"/>
      <c r="D55" s="23">
        <f aca="true" t="shared" si="6" ref="D55:I55">SUM(D56:D62)</f>
        <v>1231</v>
      </c>
      <c r="E55" s="23">
        <f t="shared" si="6"/>
        <v>0</v>
      </c>
      <c r="F55" s="23">
        <f t="shared" si="6"/>
        <v>2</v>
      </c>
      <c r="G55" s="23">
        <f t="shared" si="6"/>
        <v>33475</v>
      </c>
      <c r="H55" s="23">
        <f t="shared" si="6"/>
        <v>0</v>
      </c>
      <c r="I55" s="23">
        <f t="shared" si="6"/>
        <v>33475</v>
      </c>
    </row>
    <row r="56" spans="1:9" s="10" customFormat="1" ht="24" customHeight="1">
      <c r="A56" s="1"/>
      <c r="B56" s="25" t="s">
        <v>58</v>
      </c>
      <c r="C56" s="5" t="s">
        <v>59</v>
      </c>
      <c r="D56" s="23">
        <v>30</v>
      </c>
      <c r="E56" s="23">
        <v>0</v>
      </c>
      <c r="F56" s="23">
        <v>0</v>
      </c>
      <c r="G56" s="23">
        <f aca="true" t="shared" si="7" ref="G56:G62">SUM(H56:I56)</f>
        <v>585</v>
      </c>
      <c r="H56" s="23">
        <v>0</v>
      </c>
      <c r="I56" s="23">
        <v>585</v>
      </c>
    </row>
    <row r="57" spans="1:9" s="10" customFormat="1" ht="24" customHeight="1">
      <c r="A57" s="1"/>
      <c r="B57" s="25" t="s">
        <v>56</v>
      </c>
      <c r="C57" s="5" t="s">
        <v>33</v>
      </c>
      <c r="D57" s="23">
        <v>475</v>
      </c>
      <c r="E57" s="23">
        <v>0</v>
      </c>
      <c r="F57" s="23">
        <v>0</v>
      </c>
      <c r="G57" s="23">
        <f t="shared" si="7"/>
        <v>20360</v>
      </c>
      <c r="H57" s="23">
        <v>0</v>
      </c>
      <c r="I57" s="23">
        <v>20360</v>
      </c>
    </row>
    <row r="58" spans="1:9" s="10" customFormat="1" ht="24" customHeight="1">
      <c r="A58" s="11"/>
      <c r="B58" s="25" t="s">
        <v>58</v>
      </c>
      <c r="C58" s="5" t="s">
        <v>45</v>
      </c>
      <c r="D58" s="23">
        <v>260</v>
      </c>
      <c r="E58" s="24">
        <v>0</v>
      </c>
      <c r="F58" s="23">
        <v>0</v>
      </c>
      <c r="G58" s="23">
        <f t="shared" si="7"/>
        <v>3780</v>
      </c>
      <c r="H58" s="23">
        <v>0</v>
      </c>
      <c r="I58" s="23">
        <v>3780</v>
      </c>
    </row>
    <row r="59" spans="1:9" s="10" customFormat="1" ht="24" customHeight="1">
      <c r="A59" s="11"/>
      <c r="B59" s="25" t="s">
        <v>58</v>
      </c>
      <c r="C59" s="5" t="s">
        <v>46</v>
      </c>
      <c r="D59" s="23">
        <v>190</v>
      </c>
      <c r="E59" s="24">
        <v>0</v>
      </c>
      <c r="F59" s="23">
        <v>0</v>
      </c>
      <c r="G59" s="23">
        <f t="shared" si="7"/>
        <v>4000</v>
      </c>
      <c r="H59" s="23">
        <v>0</v>
      </c>
      <c r="I59" s="23">
        <v>4000</v>
      </c>
    </row>
    <row r="60" spans="1:9" s="10" customFormat="1" ht="24" customHeight="1">
      <c r="A60" s="11"/>
      <c r="B60" s="25" t="s">
        <v>58</v>
      </c>
      <c r="C60" s="5" t="s">
        <v>30</v>
      </c>
      <c r="D60" s="23">
        <v>90</v>
      </c>
      <c r="E60" s="24">
        <v>0</v>
      </c>
      <c r="F60" s="23">
        <v>0</v>
      </c>
      <c r="G60" s="23">
        <f t="shared" si="7"/>
        <v>2250</v>
      </c>
      <c r="H60" s="23">
        <v>0</v>
      </c>
      <c r="I60" s="23">
        <v>2250</v>
      </c>
    </row>
    <row r="61" spans="1:9" s="10" customFormat="1" ht="24" customHeight="1">
      <c r="A61" s="11"/>
      <c r="B61" s="25" t="s">
        <v>58</v>
      </c>
      <c r="C61" s="2" t="s">
        <v>57</v>
      </c>
      <c r="D61" s="23">
        <v>150</v>
      </c>
      <c r="E61" s="24">
        <v>0</v>
      </c>
      <c r="F61" s="23">
        <v>1</v>
      </c>
      <c r="G61" s="23">
        <f t="shared" si="7"/>
        <v>2150</v>
      </c>
      <c r="H61" s="23">
        <v>0</v>
      </c>
      <c r="I61" s="23">
        <v>2150</v>
      </c>
    </row>
    <row r="62" spans="1:9" s="10" customFormat="1" ht="24" customHeight="1">
      <c r="A62" s="11"/>
      <c r="B62" s="25" t="s">
        <v>56</v>
      </c>
      <c r="C62" s="2" t="s">
        <v>55</v>
      </c>
      <c r="D62" s="23">
        <v>36</v>
      </c>
      <c r="E62" s="24">
        <v>0</v>
      </c>
      <c r="F62" s="23">
        <v>1</v>
      </c>
      <c r="G62" s="23">
        <f t="shared" si="7"/>
        <v>350</v>
      </c>
      <c r="H62" s="23">
        <v>0</v>
      </c>
      <c r="I62" s="23">
        <v>350</v>
      </c>
    </row>
    <row r="63" spans="1:9" s="10" customFormat="1" ht="14.25" customHeight="1">
      <c r="A63" s="16"/>
      <c r="B63" s="17"/>
      <c r="C63" s="18"/>
      <c r="D63" s="19"/>
      <c r="E63" s="19"/>
      <c r="F63" s="19"/>
      <c r="G63" s="20"/>
      <c r="H63" s="20"/>
      <c r="I63" s="21"/>
    </row>
    <row r="64" spans="1:9" s="31" customFormat="1" ht="21" customHeight="1">
      <c r="A64" s="28" t="s">
        <v>36</v>
      </c>
      <c r="B64" s="29" t="s">
        <v>37</v>
      </c>
      <c r="C64" s="29"/>
      <c r="D64" s="30"/>
      <c r="E64" s="29"/>
      <c r="H64" s="3" t="s">
        <v>0</v>
      </c>
      <c r="I64" s="4" t="s">
        <v>21</v>
      </c>
    </row>
    <row r="65" spans="1:9" s="31" customFormat="1" ht="18.75" customHeight="1">
      <c r="A65" s="28" t="s">
        <v>23</v>
      </c>
      <c r="B65" s="32" t="s">
        <v>38</v>
      </c>
      <c r="C65" s="32"/>
      <c r="D65" s="33"/>
      <c r="E65" s="32"/>
      <c r="F65" s="34"/>
      <c r="G65" s="34"/>
      <c r="H65" s="3" t="s">
        <v>1</v>
      </c>
      <c r="I65" s="4" t="s">
        <v>18</v>
      </c>
    </row>
    <row r="66" spans="1:9" s="10" customFormat="1" ht="22.5" customHeight="1">
      <c r="A66" s="80" t="s">
        <v>80</v>
      </c>
      <c r="B66" s="80"/>
      <c r="C66" s="80"/>
      <c r="D66" s="80"/>
      <c r="E66" s="80"/>
      <c r="F66" s="80"/>
      <c r="G66" s="80"/>
      <c r="H66" s="80"/>
      <c r="I66" s="80"/>
    </row>
    <row r="67" spans="1:9" s="10" customFormat="1" ht="15.75" customHeight="1">
      <c r="A67" s="81" t="s">
        <v>54</v>
      </c>
      <c r="B67" s="81"/>
      <c r="C67" s="81"/>
      <c r="D67" s="81"/>
      <c r="E67" s="81"/>
      <c r="F67" s="81"/>
      <c r="G67" s="81"/>
      <c r="H67" s="81"/>
      <c r="I67" s="81"/>
    </row>
    <row r="68" spans="1:9" s="10" customFormat="1" ht="19.5" customHeight="1">
      <c r="A68" s="38"/>
      <c r="B68" s="39" t="s">
        <v>2</v>
      </c>
      <c r="C68" s="40"/>
      <c r="D68" s="82" t="s">
        <v>17</v>
      </c>
      <c r="E68" s="83"/>
      <c r="F68" s="83"/>
      <c r="G68" s="84" t="s">
        <v>24</v>
      </c>
      <c r="H68" s="85"/>
      <c r="I68" s="85"/>
    </row>
    <row r="69" spans="1:9" s="10" customFormat="1" ht="19.5" customHeight="1">
      <c r="A69" s="41" t="s">
        <v>4</v>
      </c>
      <c r="B69" s="38" t="s">
        <v>5</v>
      </c>
      <c r="C69" s="42" t="s">
        <v>20</v>
      </c>
      <c r="D69" s="43" t="s">
        <v>39</v>
      </c>
      <c r="E69" s="44" t="s">
        <v>6</v>
      </c>
      <c r="F69" s="45" t="s">
        <v>7</v>
      </c>
      <c r="G69" s="78" t="s">
        <v>3</v>
      </c>
      <c r="H69" s="79"/>
      <c r="I69" s="79"/>
    </row>
    <row r="70" spans="1:9" s="10" customFormat="1" ht="19.5" customHeight="1">
      <c r="A70" s="46" t="s">
        <v>8</v>
      </c>
      <c r="B70" s="47"/>
      <c r="C70" s="48"/>
      <c r="D70" s="62" t="s">
        <v>9</v>
      </c>
      <c r="E70" s="49" t="s">
        <v>10</v>
      </c>
      <c r="F70" s="63" t="s">
        <v>11</v>
      </c>
      <c r="G70" s="64" t="s">
        <v>19</v>
      </c>
      <c r="H70" s="27" t="s">
        <v>40</v>
      </c>
      <c r="I70" s="22" t="s">
        <v>22</v>
      </c>
    </row>
    <row r="71" spans="1:9" s="10" customFormat="1" ht="19.5" customHeight="1">
      <c r="A71" s="1" t="s">
        <v>52</v>
      </c>
      <c r="B71" s="50"/>
      <c r="C71" s="5"/>
      <c r="D71" s="23">
        <f aca="true" t="shared" si="8" ref="D71:I71">D72+D80+D91</f>
        <v>78190</v>
      </c>
      <c r="E71" s="23">
        <f t="shared" si="8"/>
        <v>9</v>
      </c>
      <c r="F71" s="23">
        <f t="shared" si="8"/>
        <v>24</v>
      </c>
      <c r="G71" s="23">
        <f t="shared" si="8"/>
        <v>1046237</v>
      </c>
      <c r="H71" s="23">
        <f t="shared" si="8"/>
        <v>41491</v>
      </c>
      <c r="I71" s="23">
        <f t="shared" si="8"/>
        <v>1004746</v>
      </c>
    </row>
    <row r="72" spans="1:9" s="10" customFormat="1" ht="19.5" customHeight="1">
      <c r="A72" s="1" t="s">
        <v>77</v>
      </c>
      <c r="B72" s="25"/>
      <c r="C72" s="5"/>
      <c r="D72" s="23">
        <f aca="true" t="shared" si="9" ref="D72:I72">SUM(D73:D79)</f>
        <v>17637</v>
      </c>
      <c r="E72" s="23">
        <f t="shared" si="9"/>
        <v>0</v>
      </c>
      <c r="F72" s="23">
        <f t="shared" si="9"/>
        <v>12</v>
      </c>
      <c r="G72" s="23">
        <f t="shared" si="9"/>
        <v>212379</v>
      </c>
      <c r="H72" s="23">
        <f t="shared" si="9"/>
        <v>21511</v>
      </c>
      <c r="I72" s="23">
        <f t="shared" si="9"/>
        <v>190868</v>
      </c>
    </row>
    <row r="73" spans="1:9" s="10" customFormat="1" ht="18.75" customHeight="1">
      <c r="A73" s="11"/>
      <c r="B73" s="25" t="s">
        <v>34</v>
      </c>
      <c r="C73" s="5" t="s">
        <v>25</v>
      </c>
      <c r="D73" s="23">
        <v>3484</v>
      </c>
      <c r="E73" s="24">
        <v>0</v>
      </c>
      <c r="F73" s="23">
        <v>6</v>
      </c>
      <c r="G73" s="23">
        <f aca="true" t="shared" si="10" ref="G73:G90">SUM(H73:I73)</f>
        <v>14778</v>
      </c>
      <c r="H73" s="23">
        <v>0</v>
      </c>
      <c r="I73" s="23">
        <v>14778</v>
      </c>
    </row>
    <row r="74" spans="1:9" s="10" customFormat="1" ht="18.75" customHeight="1">
      <c r="A74" s="11"/>
      <c r="B74" s="25" t="s">
        <v>35</v>
      </c>
      <c r="C74" s="2" t="s">
        <v>41</v>
      </c>
      <c r="D74" s="23">
        <v>1393</v>
      </c>
      <c r="E74" s="24">
        <v>0</v>
      </c>
      <c r="F74" s="23">
        <v>0</v>
      </c>
      <c r="G74" s="23">
        <f t="shared" si="10"/>
        <v>26430</v>
      </c>
      <c r="H74" s="23">
        <v>0</v>
      </c>
      <c r="I74" s="23">
        <v>26430</v>
      </c>
    </row>
    <row r="75" spans="1:9" s="10" customFormat="1" ht="18.75" customHeight="1">
      <c r="A75" s="11"/>
      <c r="B75" s="25" t="s">
        <v>35</v>
      </c>
      <c r="C75" s="5" t="s">
        <v>26</v>
      </c>
      <c r="D75" s="23">
        <v>2720</v>
      </c>
      <c r="E75" s="24">
        <v>0</v>
      </c>
      <c r="F75" s="23">
        <v>6</v>
      </c>
      <c r="G75" s="23">
        <f t="shared" si="10"/>
        <v>37967</v>
      </c>
      <c r="H75" s="23">
        <v>0</v>
      </c>
      <c r="I75" s="23">
        <v>37967</v>
      </c>
    </row>
    <row r="76" spans="1:9" s="10" customFormat="1" ht="18.75" customHeight="1">
      <c r="A76" s="11"/>
      <c r="B76" s="25" t="s">
        <v>35</v>
      </c>
      <c r="C76" s="2" t="s">
        <v>42</v>
      </c>
      <c r="D76" s="23">
        <v>40</v>
      </c>
      <c r="E76" s="24">
        <v>0</v>
      </c>
      <c r="F76" s="23">
        <v>0</v>
      </c>
      <c r="G76" s="23">
        <f t="shared" si="10"/>
        <v>2000</v>
      </c>
      <c r="H76" s="23">
        <v>2000</v>
      </c>
      <c r="I76" s="23">
        <v>0</v>
      </c>
    </row>
    <row r="77" spans="1:9" s="10" customFormat="1" ht="18.75" customHeight="1">
      <c r="A77" s="11"/>
      <c r="B77" s="25" t="s">
        <v>35</v>
      </c>
      <c r="C77" s="2" t="s">
        <v>33</v>
      </c>
      <c r="D77" s="23">
        <v>8498</v>
      </c>
      <c r="E77" s="24">
        <v>0</v>
      </c>
      <c r="F77" s="23">
        <v>0</v>
      </c>
      <c r="G77" s="23">
        <f t="shared" si="10"/>
        <v>86200</v>
      </c>
      <c r="H77" s="23">
        <v>0</v>
      </c>
      <c r="I77" s="23">
        <v>86200</v>
      </c>
    </row>
    <row r="78" spans="1:9" s="10" customFormat="1" ht="18.75" customHeight="1">
      <c r="A78" s="14"/>
      <c r="B78" s="8" t="s">
        <v>35</v>
      </c>
      <c r="C78" s="2" t="s">
        <v>44</v>
      </c>
      <c r="D78" s="23">
        <v>1452</v>
      </c>
      <c r="E78" s="24">
        <v>0</v>
      </c>
      <c r="F78" s="23">
        <v>0</v>
      </c>
      <c r="G78" s="23">
        <f t="shared" si="10"/>
        <v>42504</v>
      </c>
      <c r="H78" s="23">
        <v>17011</v>
      </c>
      <c r="I78" s="23">
        <v>25493</v>
      </c>
    </row>
    <row r="79" spans="1:9" s="10" customFormat="1" ht="18.75" customHeight="1">
      <c r="A79" s="14"/>
      <c r="B79" s="8" t="s">
        <v>35</v>
      </c>
      <c r="C79" s="2" t="s">
        <v>28</v>
      </c>
      <c r="D79" s="23">
        <v>50</v>
      </c>
      <c r="E79" s="24">
        <v>0</v>
      </c>
      <c r="F79" s="23">
        <v>0</v>
      </c>
      <c r="G79" s="23">
        <f t="shared" si="10"/>
        <v>2500</v>
      </c>
      <c r="H79" s="23">
        <v>2500</v>
      </c>
      <c r="I79" s="23">
        <v>0</v>
      </c>
    </row>
    <row r="80" spans="1:9" s="10" customFormat="1" ht="21.75" customHeight="1">
      <c r="A80" s="1" t="s">
        <v>76</v>
      </c>
      <c r="B80" s="8"/>
      <c r="C80" s="25"/>
      <c r="D80" s="23">
        <f aca="true" t="shared" si="11" ref="D80:I80">SUM(D81:D90)</f>
        <v>60538</v>
      </c>
      <c r="E80" s="23">
        <f t="shared" si="11"/>
        <v>9</v>
      </c>
      <c r="F80" s="23">
        <f t="shared" si="11"/>
        <v>11</v>
      </c>
      <c r="G80" s="23">
        <f t="shared" si="11"/>
        <v>833358</v>
      </c>
      <c r="H80" s="23">
        <f t="shared" si="11"/>
        <v>19980</v>
      </c>
      <c r="I80" s="23">
        <f t="shared" si="11"/>
        <v>813378</v>
      </c>
    </row>
    <row r="81" spans="1:9" s="10" customFormat="1" ht="18.75" customHeight="1">
      <c r="A81" s="1"/>
      <c r="B81" s="8" t="s">
        <v>32</v>
      </c>
      <c r="C81" s="2" t="s">
        <v>78</v>
      </c>
      <c r="D81" s="23">
        <v>200</v>
      </c>
      <c r="E81" s="23">
        <v>0</v>
      </c>
      <c r="F81" s="23">
        <v>0</v>
      </c>
      <c r="G81" s="23">
        <f t="shared" si="10"/>
        <v>2000</v>
      </c>
      <c r="H81" s="23">
        <v>2000</v>
      </c>
      <c r="I81" s="23">
        <v>0</v>
      </c>
    </row>
    <row r="82" spans="1:9" s="10" customFormat="1" ht="18.75" customHeight="1">
      <c r="A82" s="1"/>
      <c r="B82" s="15" t="s">
        <v>51</v>
      </c>
      <c r="C82" s="2" t="s">
        <v>33</v>
      </c>
      <c r="D82" s="23">
        <v>7648</v>
      </c>
      <c r="E82" s="24">
        <v>0</v>
      </c>
      <c r="F82" s="24">
        <v>0</v>
      </c>
      <c r="G82" s="23">
        <f t="shared" si="10"/>
        <v>100770</v>
      </c>
      <c r="H82" s="23">
        <v>320</v>
      </c>
      <c r="I82" s="23">
        <v>100450</v>
      </c>
    </row>
    <row r="83" spans="1:9" s="10" customFormat="1" ht="18.75" customHeight="1">
      <c r="A83" s="11"/>
      <c r="B83" s="8" t="s">
        <v>51</v>
      </c>
      <c r="C83" s="2" t="s">
        <v>45</v>
      </c>
      <c r="D83" s="23">
        <v>32649</v>
      </c>
      <c r="E83" s="24">
        <v>6</v>
      </c>
      <c r="F83" s="23">
        <v>7</v>
      </c>
      <c r="G83" s="23">
        <f t="shared" si="10"/>
        <v>321118</v>
      </c>
      <c r="H83" s="23">
        <v>0</v>
      </c>
      <c r="I83" s="23">
        <v>321118</v>
      </c>
    </row>
    <row r="84" spans="1:9" s="10" customFormat="1" ht="18.75" customHeight="1">
      <c r="A84" s="11"/>
      <c r="B84" s="8" t="s">
        <v>51</v>
      </c>
      <c r="C84" s="2" t="s">
        <v>27</v>
      </c>
      <c r="D84" s="23">
        <v>160</v>
      </c>
      <c r="E84" s="24">
        <v>0</v>
      </c>
      <c r="F84" s="23">
        <v>0</v>
      </c>
      <c r="G84" s="23">
        <f t="shared" si="10"/>
        <v>3410</v>
      </c>
      <c r="H84" s="23">
        <v>200</v>
      </c>
      <c r="I84" s="23">
        <v>3210</v>
      </c>
    </row>
    <row r="85" spans="1:9" s="10" customFormat="1" ht="18.75" customHeight="1">
      <c r="A85" s="14"/>
      <c r="B85" s="8" t="s">
        <v>51</v>
      </c>
      <c r="C85" s="2" t="s">
        <v>46</v>
      </c>
      <c r="D85" s="23">
        <f>9843+25</f>
        <v>9868</v>
      </c>
      <c r="E85" s="24">
        <v>3</v>
      </c>
      <c r="F85" s="23">
        <v>3</v>
      </c>
      <c r="G85" s="23">
        <f t="shared" si="10"/>
        <v>116130</v>
      </c>
      <c r="H85" s="23">
        <v>0</v>
      </c>
      <c r="I85" s="23">
        <f>108630+7500</f>
        <v>116130</v>
      </c>
    </row>
    <row r="86" spans="1:9" s="10" customFormat="1" ht="18.75" customHeight="1">
      <c r="A86" s="14"/>
      <c r="B86" s="8" t="s">
        <v>51</v>
      </c>
      <c r="C86" s="2" t="s">
        <v>30</v>
      </c>
      <c r="D86" s="23">
        <f>4600+50+1761</f>
        <v>6411</v>
      </c>
      <c r="E86" s="24">
        <v>0</v>
      </c>
      <c r="F86" s="23">
        <v>0</v>
      </c>
      <c r="G86" s="23">
        <f t="shared" si="10"/>
        <v>196830</v>
      </c>
      <c r="H86" s="23">
        <v>8730</v>
      </c>
      <c r="I86" s="23">
        <f>147000+700+40400</f>
        <v>188100</v>
      </c>
    </row>
    <row r="87" spans="1:9" ht="18.75" customHeight="1">
      <c r="A87" s="14"/>
      <c r="B87" s="8" t="s">
        <v>51</v>
      </c>
      <c r="C87" s="2" t="s">
        <v>43</v>
      </c>
      <c r="D87" s="23">
        <v>2920</v>
      </c>
      <c r="E87" s="24">
        <v>0</v>
      </c>
      <c r="F87" s="23">
        <v>0</v>
      </c>
      <c r="G87" s="23">
        <f t="shared" si="10"/>
        <v>40340</v>
      </c>
      <c r="H87" s="23">
        <v>0</v>
      </c>
      <c r="I87" s="23">
        <v>40340</v>
      </c>
    </row>
    <row r="88" spans="1:9" ht="18.75" customHeight="1">
      <c r="A88" s="14"/>
      <c r="B88" s="8" t="s">
        <v>51</v>
      </c>
      <c r="C88" s="2" t="s">
        <v>28</v>
      </c>
      <c r="D88" s="23">
        <v>100</v>
      </c>
      <c r="E88" s="24">
        <v>0</v>
      </c>
      <c r="F88" s="23">
        <v>0</v>
      </c>
      <c r="G88" s="23">
        <f t="shared" si="10"/>
        <v>1500</v>
      </c>
      <c r="H88" s="23">
        <v>0</v>
      </c>
      <c r="I88" s="23">
        <v>1500</v>
      </c>
    </row>
    <row r="89" spans="1:9" ht="18.75" customHeight="1">
      <c r="A89" s="14"/>
      <c r="B89" s="8" t="s">
        <v>51</v>
      </c>
      <c r="C89" s="2" t="s">
        <v>29</v>
      </c>
      <c r="D89" s="23">
        <f>317-25+150</f>
        <v>442</v>
      </c>
      <c r="E89" s="24">
        <v>0</v>
      </c>
      <c r="F89" s="23">
        <v>1</v>
      </c>
      <c r="G89" s="23">
        <f t="shared" si="10"/>
        <v>49860</v>
      </c>
      <c r="H89" s="23">
        <v>8730</v>
      </c>
      <c r="I89" s="23">
        <f>38630-7500+10000</f>
        <v>41130</v>
      </c>
    </row>
    <row r="90" spans="1:9" ht="18.75" customHeight="1">
      <c r="A90" s="1"/>
      <c r="B90" s="15" t="s">
        <v>51</v>
      </c>
      <c r="C90" s="26" t="s">
        <v>31</v>
      </c>
      <c r="D90" s="23">
        <f>120+20</f>
        <v>140</v>
      </c>
      <c r="E90" s="24">
        <v>0</v>
      </c>
      <c r="F90" s="23">
        <v>0</v>
      </c>
      <c r="G90" s="23">
        <f t="shared" si="10"/>
        <v>1400</v>
      </c>
      <c r="H90" s="23">
        <v>0</v>
      </c>
      <c r="I90" s="23">
        <f>1000+400</f>
        <v>1400</v>
      </c>
    </row>
    <row r="91" spans="1:9" s="10" customFormat="1" ht="21.75" customHeight="1">
      <c r="A91" s="1" t="s">
        <v>73</v>
      </c>
      <c r="D91" s="23">
        <v>15</v>
      </c>
      <c r="E91" s="24">
        <v>0</v>
      </c>
      <c r="F91" s="23">
        <v>1</v>
      </c>
      <c r="G91" s="23">
        <f>SUM(H91:I91)</f>
        <v>500</v>
      </c>
      <c r="H91" s="23">
        <v>0</v>
      </c>
      <c r="I91" s="23">
        <v>500</v>
      </c>
    </row>
    <row r="92" spans="1:9" s="10" customFormat="1" ht="18" customHeight="1">
      <c r="A92" s="76"/>
      <c r="B92" s="77" t="s">
        <v>74</v>
      </c>
      <c r="C92" s="69" t="s">
        <v>75</v>
      </c>
      <c r="D92" s="67">
        <f aca="true" t="shared" si="12" ref="D92:I92">D91</f>
        <v>15</v>
      </c>
      <c r="E92" s="67">
        <f t="shared" si="12"/>
        <v>0</v>
      </c>
      <c r="F92" s="67">
        <f t="shared" si="12"/>
        <v>1</v>
      </c>
      <c r="G92" s="67">
        <f t="shared" si="12"/>
        <v>500</v>
      </c>
      <c r="H92" s="67">
        <f t="shared" si="12"/>
        <v>0</v>
      </c>
      <c r="I92" s="67">
        <f t="shared" si="12"/>
        <v>500</v>
      </c>
    </row>
    <row r="93" spans="1:9" ht="9" customHeight="1">
      <c r="A93" s="8"/>
      <c r="B93" s="8"/>
      <c r="C93" s="8"/>
      <c r="D93" s="9"/>
      <c r="E93" s="9"/>
      <c r="F93" s="9"/>
      <c r="G93" s="74"/>
      <c r="H93" s="74"/>
      <c r="I93" s="75"/>
    </row>
    <row r="94" spans="6:9" ht="16.5">
      <c r="F94" s="51" t="s">
        <v>12</v>
      </c>
      <c r="I94" s="35"/>
    </row>
    <row r="95" spans="1:9" s="10" customFormat="1" ht="16.5" customHeight="1">
      <c r="A95" s="6" t="s">
        <v>15</v>
      </c>
      <c r="B95" s="7" t="s">
        <v>14</v>
      </c>
      <c r="C95" s="35"/>
      <c r="D95" s="36"/>
      <c r="E95" s="37"/>
      <c r="F95" s="13"/>
      <c r="G95" s="35"/>
      <c r="H95" s="35"/>
      <c r="I95" s="6" t="s">
        <v>13</v>
      </c>
    </row>
    <row r="96" spans="1:9" s="56" customFormat="1" ht="16.5">
      <c r="A96" s="35"/>
      <c r="B96" s="35"/>
      <c r="C96" s="35"/>
      <c r="D96" s="36"/>
      <c r="E96" s="37"/>
      <c r="F96" s="51" t="s">
        <v>16</v>
      </c>
      <c r="G96" s="35"/>
      <c r="H96" s="35"/>
      <c r="I96" s="35"/>
    </row>
    <row r="97" spans="1:9" s="56" customFormat="1" ht="12" customHeight="1">
      <c r="A97" s="35"/>
      <c r="B97" s="35"/>
      <c r="C97" s="35"/>
      <c r="D97" s="36"/>
      <c r="E97" s="37"/>
      <c r="F97" s="51"/>
      <c r="G97" s="35"/>
      <c r="H97" s="35"/>
      <c r="I97" s="35"/>
    </row>
    <row r="98" spans="1:9" ht="16.5">
      <c r="A98" s="6" t="s">
        <v>47</v>
      </c>
      <c r="B98" s="53"/>
      <c r="C98" s="53"/>
      <c r="F98" s="53"/>
      <c r="G98" s="53"/>
      <c r="H98" s="53"/>
      <c r="I98" s="54"/>
    </row>
    <row r="99" spans="1:9" ht="16.5">
      <c r="A99" s="52" t="s">
        <v>48</v>
      </c>
      <c r="B99" s="52"/>
      <c r="C99" s="9"/>
      <c r="D99" s="12"/>
      <c r="E99" s="55"/>
      <c r="F99" s="56"/>
      <c r="G99" s="56"/>
      <c r="H99" s="10"/>
      <c r="I99" s="57"/>
    </row>
    <row r="100" spans="1:8" ht="16.5">
      <c r="A100" s="52" t="s">
        <v>49</v>
      </c>
      <c r="B100" s="10"/>
      <c r="C100" s="10"/>
      <c r="D100" s="58"/>
      <c r="E100" s="59"/>
      <c r="F100" s="10"/>
      <c r="G100" s="10"/>
      <c r="H100" s="10"/>
    </row>
    <row r="101" spans="1:9" ht="16.5">
      <c r="A101" s="52" t="s">
        <v>50</v>
      </c>
      <c r="B101" s="10"/>
      <c r="C101" s="10"/>
      <c r="D101" s="58"/>
      <c r="E101" s="59"/>
      <c r="F101" s="10"/>
      <c r="G101" s="10"/>
      <c r="H101" s="10"/>
      <c r="I101" s="7" t="s">
        <v>82</v>
      </c>
    </row>
    <row r="102" ht="16.5">
      <c r="A102" s="35" t="s">
        <v>95</v>
      </c>
    </row>
    <row r="103" ht="16.5">
      <c r="A103" s="73" t="s">
        <v>96</v>
      </c>
    </row>
  </sheetData>
  <sheetProtection/>
  <mergeCells count="15">
    <mergeCell ref="A5:I5"/>
    <mergeCell ref="A4:I4"/>
    <mergeCell ref="G6:I6"/>
    <mergeCell ref="A37:I37"/>
    <mergeCell ref="A38:I38"/>
    <mergeCell ref="D39:F39"/>
    <mergeCell ref="G39:I39"/>
    <mergeCell ref="G7:I7"/>
    <mergeCell ref="D6:F6"/>
    <mergeCell ref="G69:I69"/>
    <mergeCell ref="A66:I66"/>
    <mergeCell ref="A67:I67"/>
    <mergeCell ref="D68:F68"/>
    <mergeCell ref="G68:I68"/>
    <mergeCell ref="G40:I40"/>
  </mergeCells>
  <printOptions horizontalCentered="1"/>
  <pageMargins left="1.062992125984252" right="0" top="1.0236220472440944" bottom="0.7874015748031497" header="0.3149606299212598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5.00390625" style="35" customWidth="1"/>
    <col min="2" max="2" width="22.75390625" style="35" customWidth="1"/>
    <col min="3" max="3" width="15.50390625" style="35" customWidth="1"/>
    <col min="4" max="4" width="16.00390625" style="36" customWidth="1"/>
    <col min="5" max="5" width="15.125" style="37" customWidth="1"/>
    <col min="6" max="6" width="14.75390625" style="35" customWidth="1"/>
    <col min="7" max="7" width="18.25390625" style="35" customWidth="1"/>
    <col min="8" max="8" width="24.50390625" style="35" customWidth="1"/>
    <col min="9" max="9" width="22.375" style="13" customWidth="1"/>
    <col min="10" max="16384" width="9.00390625" style="35" customWidth="1"/>
  </cols>
  <sheetData>
    <row r="1" spans="1:9" s="31" customFormat="1" ht="18" customHeight="1">
      <c r="A1" s="28" t="s">
        <v>162</v>
      </c>
      <c r="B1" s="29" t="s">
        <v>161</v>
      </c>
      <c r="C1" s="29"/>
      <c r="D1" s="30"/>
      <c r="E1" s="29"/>
      <c r="H1" s="3" t="s">
        <v>0</v>
      </c>
      <c r="I1" s="4" t="s">
        <v>160</v>
      </c>
    </row>
    <row r="2" spans="1:9" s="31" customFormat="1" ht="18" customHeight="1">
      <c r="A2" s="28" t="s">
        <v>159</v>
      </c>
      <c r="B2" s="32" t="s">
        <v>158</v>
      </c>
      <c r="C2" s="32"/>
      <c r="D2" s="33"/>
      <c r="E2" s="32"/>
      <c r="F2" s="34"/>
      <c r="G2" s="34"/>
      <c r="H2" s="3" t="s">
        <v>1</v>
      </c>
      <c r="I2" s="4" t="s">
        <v>157</v>
      </c>
    </row>
    <row r="4" spans="1:9" ht="25.5">
      <c r="A4" s="80" t="s">
        <v>204</v>
      </c>
      <c r="B4" s="80"/>
      <c r="C4" s="80"/>
      <c r="D4" s="80"/>
      <c r="E4" s="80"/>
      <c r="F4" s="80"/>
      <c r="G4" s="80"/>
      <c r="H4" s="80"/>
      <c r="I4" s="80"/>
    </row>
    <row r="5" spans="1:9" ht="23.25" customHeight="1">
      <c r="A5" s="81" t="s">
        <v>203</v>
      </c>
      <c r="B5" s="81"/>
      <c r="C5" s="81"/>
      <c r="D5" s="81"/>
      <c r="E5" s="81"/>
      <c r="F5" s="81"/>
      <c r="G5" s="81"/>
      <c r="H5" s="81"/>
      <c r="I5" s="81"/>
    </row>
    <row r="6" spans="1:9" s="10" customFormat="1" ht="19.5" customHeight="1">
      <c r="A6" s="38"/>
      <c r="B6" s="39" t="s">
        <v>2</v>
      </c>
      <c r="C6" s="40"/>
      <c r="D6" s="82" t="s">
        <v>154</v>
      </c>
      <c r="E6" s="83"/>
      <c r="F6" s="83"/>
      <c r="G6" s="84" t="s">
        <v>153</v>
      </c>
      <c r="H6" s="85"/>
      <c r="I6" s="85"/>
    </row>
    <row r="7" spans="1:9" s="10" customFormat="1" ht="19.5" customHeight="1">
      <c r="A7" s="41" t="s">
        <v>4</v>
      </c>
      <c r="B7" s="38" t="s">
        <v>5</v>
      </c>
      <c r="C7" s="42" t="s">
        <v>152</v>
      </c>
      <c r="D7" s="43" t="s">
        <v>151</v>
      </c>
      <c r="E7" s="44" t="s">
        <v>6</v>
      </c>
      <c r="F7" s="45" t="s">
        <v>7</v>
      </c>
      <c r="G7" s="78" t="s">
        <v>3</v>
      </c>
      <c r="H7" s="79"/>
      <c r="I7" s="79"/>
    </row>
    <row r="8" spans="1:9" s="10" customFormat="1" ht="19.5" customHeight="1">
      <c r="A8" s="46" t="s">
        <v>8</v>
      </c>
      <c r="B8" s="47"/>
      <c r="C8" s="48"/>
      <c r="D8" s="62" t="s">
        <v>9</v>
      </c>
      <c r="E8" s="49" t="s">
        <v>10</v>
      </c>
      <c r="F8" s="63" t="s">
        <v>11</v>
      </c>
      <c r="G8" s="64" t="s">
        <v>19</v>
      </c>
      <c r="H8" s="27" t="s">
        <v>150</v>
      </c>
      <c r="I8" s="22" t="s">
        <v>149</v>
      </c>
    </row>
    <row r="9" spans="1:9" s="10" customFormat="1" ht="19.5" customHeight="1">
      <c r="A9" s="138" t="s">
        <v>202</v>
      </c>
      <c r="B9" s="60"/>
      <c r="C9" s="61"/>
      <c r="D9" s="65">
        <f>D10</f>
        <v>78402</v>
      </c>
      <c r="E9" s="65">
        <f>E10</f>
        <v>9</v>
      </c>
      <c r="F9" s="65">
        <f>F10</f>
        <v>24</v>
      </c>
      <c r="G9" s="65">
        <f>G10</f>
        <v>1070637</v>
      </c>
      <c r="H9" s="65">
        <f>H10</f>
        <v>34261</v>
      </c>
      <c r="I9" s="65">
        <f>I10</f>
        <v>1036376</v>
      </c>
    </row>
    <row r="10" spans="1:9" s="10" customFormat="1" ht="19.5" customHeight="1">
      <c r="A10" s="1" t="s">
        <v>201</v>
      </c>
      <c r="B10" s="50"/>
      <c r="C10" s="5"/>
      <c r="D10" s="23">
        <f>D11+D19</f>
        <v>78402</v>
      </c>
      <c r="E10" s="23">
        <f>E11+E19</f>
        <v>9</v>
      </c>
      <c r="F10" s="23">
        <f>F11+F19</f>
        <v>24</v>
      </c>
      <c r="G10" s="23">
        <f>G11+G19</f>
        <v>1070637</v>
      </c>
      <c r="H10" s="23">
        <f>H11+H19</f>
        <v>34261</v>
      </c>
      <c r="I10" s="23">
        <f>I11+I19</f>
        <v>1036376</v>
      </c>
    </row>
    <row r="11" spans="1:9" s="10" customFormat="1" ht="28.5" customHeight="1">
      <c r="A11" s="1" t="s">
        <v>200</v>
      </c>
      <c r="B11" s="25" t="s">
        <v>199</v>
      </c>
      <c r="C11" s="5"/>
      <c r="D11" s="23">
        <f>SUM(D12:D18)</f>
        <v>17937</v>
      </c>
      <c r="E11" s="23">
        <f>SUM(E12:E18)</f>
        <v>0</v>
      </c>
      <c r="F11" s="23">
        <f>SUM(F12:F18)</f>
        <v>12</v>
      </c>
      <c r="G11" s="23">
        <f>SUM(H11:I11)</f>
        <v>215879</v>
      </c>
      <c r="H11" s="23">
        <f>SUM(H12:H18)</f>
        <v>25011</v>
      </c>
      <c r="I11" s="23">
        <f>SUM(I12:I18)</f>
        <v>190868</v>
      </c>
    </row>
    <row r="12" spans="1:9" s="10" customFormat="1" ht="19.5" customHeight="1">
      <c r="A12" s="11"/>
      <c r="B12" s="25" t="s">
        <v>34</v>
      </c>
      <c r="C12" s="5" t="s">
        <v>166</v>
      </c>
      <c r="D12" s="23">
        <v>3484</v>
      </c>
      <c r="E12" s="24">
        <v>0</v>
      </c>
      <c r="F12" s="23">
        <v>6</v>
      </c>
      <c r="G12" s="23">
        <f>SUM(H12:I12)</f>
        <v>14778</v>
      </c>
      <c r="H12" s="23">
        <v>0</v>
      </c>
      <c r="I12" s="23">
        <v>14778</v>
      </c>
    </row>
    <row r="13" spans="1:9" s="10" customFormat="1" ht="19.5" customHeight="1">
      <c r="A13" s="11"/>
      <c r="B13" s="25" t="s">
        <v>35</v>
      </c>
      <c r="C13" s="2" t="s">
        <v>147</v>
      </c>
      <c r="D13" s="23">
        <v>1393</v>
      </c>
      <c r="E13" s="24">
        <v>0</v>
      </c>
      <c r="F13" s="23">
        <v>0</v>
      </c>
      <c r="G13" s="23">
        <f>SUM(H13:I13)</f>
        <v>26430</v>
      </c>
      <c r="H13" s="23">
        <v>0</v>
      </c>
      <c r="I13" s="23">
        <v>26430</v>
      </c>
    </row>
    <row r="14" spans="1:9" s="10" customFormat="1" ht="19.5" customHeight="1">
      <c r="A14" s="11"/>
      <c r="B14" s="25" t="s">
        <v>35</v>
      </c>
      <c r="C14" s="5" t="s">
        <v>146</v>
      </c>
      <c r="D14" s="23">
        <v>2720</v>
      </c>
      <c r="E14" s="24">
        <v>0</v>
      </c>
      <c r="F14" s="23">
        <v>6</v>
      </c>
      <c r="G14" s="23">
        <f>SUM(H14:I14)</f>
        <v>37967</v>
      </c>
      <c r="H14" s="23">
        <v>0</v>
      </c>
      <c r="I14" s="23">
        <v>37967</v>
      </c>
    </row>
    <row r="15" spans="1:9" s="10" customFormat="1" ht="19.5" customHeight="1">
      <c r="A15" s="11"/>
      <c r="B15" s="25" t="s">
        <v>35</v>
      </c>
      <c r="C15" s="2" t="s">
        <v>177</v>
      </c>
      <c r="D15" s="23">
        <v>240</v>
      </c>
      <c r="E15" s="24">
        <v>0</v>
      </c>
      <c r="F15" s="23">
        <v>0</v>
      </c>
      <c r="G15" s="23">
        <f>SUM(H15:I15)</f>
        <v>4000</v>
      </c>
      <c r="H15" s="23">
        <v>4000</v>
      </c>
      <c r="I15" s="23">
        <v>0</v>
      </c>
    </row>
    <row r="16" spans="1:9" s="10" customFormat="1" ht="19.5" customHeight="1">
      <c r="A16" s="137"/>
      <c r="B16" s="136" t="s">
        <v>35</v>
      </c>
      <c r="C16" s="133" t="s">
        <v>145</v>
      </c>
      <c r="D16" s="131">
        <v>8498</v>
      </c>
      <c r="E16" s="132">
        <v>0</v>
      </c>
      <c r="F16" s="131">
        <v>0</v>
      </c>
      <c r="G16" s="131">
        <f>SUM(H16:I16)</f>
        <v>86200</v>
      </c>
      <c r="H16" s="131">
        <v>0</v>
      </c>
      <c r="I16" s="131">
        <v>86200</v>
      </c>
    </row>
    <row r="17" spans="1:9" s="10" customFormat="1" ht="19.5" customHeight="1">
      <c r="A17" s="14"/>
      <c r="B17" s="8" t="s">
        <v>35</v>
      </c>
      <c r="C17" s="2" t="s">
        <v>164</v>
      </c>
      <c r="D17" s="23">
        <v>1452</v>
      </c>
      <c r="E17" s="24">
        <v>0</v>
      </c>
      <c r="F17" s="23">
        <v>0</v>
      </c>
      <c r="G17" s="23">
        <f>SUM(H17:I17)</f>
        <v>42504</v>
      </c>
      <c r="H17" s="23">
        <v>17011</v>
      </c>
      <c r="I17" s="23">
        <v>25493</v>
      </c>
    </row>
    <row r="18" spans="1:9" s="10" customFormat="1" ht="19.5" customHeight="1">
      <c r="A18" s="14"/>
      <c r="B18" s="8" t="s">
        <v>35</v>
      </c>
      <c r="C18" s="2" t="s">
        <v>141</v>
      </c>
      <c r="D18" s="23">
        <v>150</v>
      </c>
      <c r="E18" s="24">
        <v>0</v>
      </c>
      <c r="F18" s="23">
        <v>0</v>
      </c>
      <c r="G18" s="23">
        <f>SUM(H18:I18)</f>
        <v>4000</v>
      </c>
      <c r="H18" s="23">
        <v>4000</v>
      </c>
      <c r="I18" s="23">
        <v>0</v>
      </c>
    </row>
    <row r="19" spans="1:9" s="10" customFormat="1" ht="31.5" customHeight="1">
      <c r="A19" s="1" t="s">
        <v>198</v>
      </c>
      <c r="B19" s="8" t="s">
        <v>197</v>
      </c>
      <c r="C19" s="25"/>
      <c r="D19" s="23">
        <f>SUM(D20:D27)</f>
        <v>60465</v>
      </c>
      <c r="E19" s="23">
        <f>SUM(E20:E27)</f>
        <v>9</v>
      </c>
      <c r="F19" s="23">
        <f>SUM(F20:F27)</f>
        <v>12</v>
      </c>
      <c r="G19" s="23">
        <f>SUM(H19:I19)</f>
        <v>854758</v>
      </c>
      <c r="H19" s="23">
        <f>SUM(H20:H27)</f>
        <v>9250</v>
      </c>
      <c r="I19" s="23">
        <f>SUM(I20:I27)</f>
        <v>845508</v>
      </c>
    </row>
    <row r="20" spans="1:9" s="10" customFormat="1" ht="19.5" customHeight="1">
      <c r="A20" s="135"/>
      <c r="B20" s="134" t="s">
        <v>51</v>
      </c>
      <c r="C20" s="133" t="s">
        <v>145</v>
      </c>
      <c r="D20" s="131">
        <v>7648</v>
      </c>
      <c r="E20" s="132">
        <v>0</v>
      </c>
      <c r="F20" s="132">
        <v>0</v>
      </c>
      <c r="G20" s="131">
        <f>SUM(H20:I20)</f>
        <v>100770</v>
      </c>
      <c r="H20" s="131">
        <v>320</v>
      </c>
      <c r="I20" s="131">
        <v>100450</v>
      </c>
    </row>
    <row r="21" spans="1:9" s="10" customFormat="1" ht="19.5" customHeight="1">
      <c r="A21" s="11"/>
      <c r="B21" s="8" t="s">
        <v>51</v>
      </c>
      <c r="C21" s="2" t="s">
        <v>176</v>
      </c>
      <c r="D21" s="23">
        <v>32649</v>
      </c>
      <c r="E21" s="24">
        <v>6</v>
      </c>
      <c r="F21" s="23">
        <v>7</v>
      </c>
      <c r="G21" s="23">
        <f>SUM(H21:I21)</f>
        <v>321118</v>
      </c>
      <c r="H21" s="23">
        <v>0</v>
      </c>
      <c r="I21" s="23">
        <v>321118</v>
      </c>
    </row>
    <row r="22" spans="1:9" s="10" customFormat="1" ht="19.5" customHeight="1">
      <c r="A22" s="11"/>
      <c r="B22" s="8" t="s">
        <v>51</v>
      </c>
      <c r="C22" s="2" t="s">
        <v>175</v>
      </c>
      <c r="D22" s="23">
        <v>160</v>
      </c>
      <c r="E22" s="24">
        <v>0</v>
      </c>
      <c r="F22" s="23">
        <v>0</v>
      </c>
      <c r="G22" s="23">
        <f>SUM(H22:I22)</f>
        <v>3410</v>
      </c>
      <c r="H22" s="23">
        <v>200</v>
      </c>
      <c r="I22" s="23">
        <v>3210</v>
      </c>
    </row>
    <row r="23" spans="1:9" s="10" customFormat="1" ht="19.5" customHeight="1">
      <c r="A23" s="14"/>
      <c r="B23" s="8" t="s">
        <v>51</v>
      </c>
      <c r="C23" s="2" t="s">
        <v>174</v>
      </c>
      <c r="D23" s="23">
        <v>9963</v>
      </c>
      <c r="E23" s="24">
        <v>3</v>
      </c>
      <c r="F23" s="23">
        <v>3</v>
      </c>
      <c r="G23" s="23">
        <f>SUM(H23:I23)</f>
        <v>122630</v>
      </c>
      <c r="H23" s="23">
        <v>0</v>
      </c>
      <c r="I23" s="23">
        <v>122630</v>
      </c>
    </row>
    <row r="24" spans="1:9" s="10" customFormat="1" ht="19.5" customHeight="1">
      <c r="A24" s="14"/>
      <c r="B24" s="8" t="s">
        <v>51</v>
      </c>
      <c r="C24" s="2" t="s">
        <v>173</v>
      </c>
      <c r="D24" s="23">
        <f>4650+1761</f>
        <v>6411</v>
      </c>
      <c r="E24" s="24">
        <v>0</v>
      </c>
      <c r="F24" s="23">
        <v>0</v>
      </c>
      <c r="G24" s="23">
        <f>SUM(H24:I24)</f>
        <v>196530</v>
      </c>
      <c r="H24" s="23">
        <v>8730</v>
      </c>
      <c r="I24" s="23">
        <f>147400+40400</f>
        <v>187800</v>
      </c>
    </row>
    <row r="25" spans="1:9" s="10" customFormat="1" ht="19.5" customHeight="1">
      <c r="A25" s="14"/>
      <c r="B25" s="8" t="s">
        <v>51</v>
      </c>
      <c r="C25" s="2" t="s">
        <v>143</v>
      </c>
      <c r="D25" s="23">
        <v>2920</v>
      </c>
      <c r="E25" s="24">
        <v>0</v>
      </c>
      <c r="F25" s="23">
        <v>0</v>
      </c>
      <c r="G25" s="23">
        <f>SUM(H25:I25)</f>
        <v>40340</v>
      </c>
      <c r="H25" s="23">
        <v>0</v>
      </c>
      <c r="I25" s="23">
        <v>40340</v>
      </c>
    </row>
    <row r="26" spans="1:9" s="10" customFormat="1" ht="19.5" customHeight="1">
      <c r="A26" s="14"/>
      <c r="B26" s="8" t="s">
        <v>51</v>
      </c>
      <c r="C26" s="2" t="s">
        <v>139</v>
      </c>
      <c r="D26" s="23">
        <v>574</v>
      </c>
      <c r="E26" s="24">
        <v>0</v>
      </c>
      <c r="F26" s="23">
        <f>1+1</f>
        <v>2</v>
      </c>
      <c r="G26" s="23">
        <f>SUM(H26:I26)</f>
        <v>68260</v>
      </c>
      <c r="H26" s="23">
        <v>0</v>
      </c>
      <c r="I26" s="23">
        <v>68260</v>
      </c>
    </row>
    <row r="27" spans="1:9" s="10" customFormat="1" ht="19.5" customHeight="1">
      <c r="A27" s="1"/>
      <c r="B27" s="15" t="s">
        <v>51</v>
      </c>
      <c r="C27" s="26" t="s">
        <v>168</v>
      </c>
      <c r="D27" s="23">
        <v>140</v>
      </c>
      <c r="E27" s="24">
        <v>0</v>
      </c>
      <c r="F27" s="23">
        <v>0</v>
      </c>
      <c r="G27" s="23">
        <f>SUM(H27:I27)</f>
        <v>1700</v>
      </c>
      <c r="H27" s="23">
        <v>0</v>
      </c>
      <c r="I27" s="23">
        <v>1700</v>
      </c>
    </row>
    <row r="28" spans="1:9" s="10" customFormat="1" ht="19.5" customHeight="1">
      <c r="A28" s="16"/>
      <c r="B28" s="17"/>
      <c r="C28" s="18"/>
      <c r="D28" s="19"/>
      <c r="E28" s="19"/>
      <c r="F28" s="19"/>
      <c r="G28" s="20"/>
      <c r="H28" s="20"/>
      <c r="I28" s="21"/>
    </row>
    <row r="29" spans="1:9" s="10" customFormat="1" ht="10.5" customHeight="1">
      <c r="A29" s="8"/>
      <c r="B29" s="8"/>
      <c r="C29" s="8"/>
      <c r="D29" s="129"/>
      <c r="E29" s="128"/>
      <c r="F29" s="9"/>
      <c r="G29" s="9"/>
      <c r="H29" s="9"/>
      <c r="I29" s="74"/>
    </row>
    <row r="30" spans="6:9" ht="19.5" customHeight="1">
      <c r="F30" s="51" t="s">
        <v>12</v>
      </c>
      <c r="I30" s="35"/>
    </row>
    <row r="31" spans="1:9" ht="15.75" customHeight="1">
      <c r="A31" s="6" t="s">
        <v>15</v>
      </c>
      <c r="B31" s="7" t="s">
        <v>14</v>
      </c>
      <c r="F31" s="13"/>
      <c r="I31" s="6" t="s">
        <v>13</v>
      </c>
    </row>
    <row r="32" spans="6:9" ht="16.5">
      <c r="F32" s="51" t="s">
        <v>16</v>
      </c>
      <c r="I32" s="35"/>
    </row>
    <row r="33" spans="3:5" ht="16.5">
      <c r="C33" s="6"/>
      <c r="D33" s="7"/>
      <c r="E33" s="127"/>
    </row>
    <row r="34" spans="3:5" ht="9.75" customHeight="1">
      <c r="C34" s="52"/>
      <c r="D34" s="126"/>
      <c r="E34" s="125"/>
    </row>
    <row r="35" spans="1:9" ht="16.5">
      <c r="A35" s="6" t="s">
        <v>136</v>
      </c>
      <c r="B35" s="53"/>
      <c r="C35" s="53"/>
      <c r="F35" s="53"/>
      <c r="G35" s="53"/>
      <c r="H35" s="53"/>
      <c r="I35" s="54"/>
    </row>
    <row r="36" spans="1:9" s="10" customFormat="1" ht="16.5" customHeight="1">
      <c r="A36" s="52" t="s">
        <v>135</v>
      </c>
      <c r="B36" s="52"/>
      <c r="C36" s="9"/>
      <c r="D36" s="12"/>
      <c r="E36" s="55"/>
      <c r="F36" s="56"/>
      <c r="G36" s="56"/>
      <c r="I36" s="57"/>
    </row>
    <row r="37" spans="1:9" s="56" customFormat="1" ht="15.75">
      <c r="A37" s="52" t="s">
        <v>134</v>
      </c>
      <c r="B37" s="10"/>
      <c r="C37" s="10"/>
      <c r="D37" s="58"/>
      <c r="E37" s="59"/>
      <c r="F37" s="10"/>
      <c r="G37" s="10"/>
      <c r="H37" s="10"/>
      <c r="I37" s="13"/>
    </row>
    <row r="38" spans="1:9" s="56" customFormat="1" ht="16.5">
      <c r="A38" s="52" t="s">
        <v>133</v>
      </c>
      <c r="B38" s="10"/>
      <c r="C38" s="10"/>
      <c r="D38" s="58"/>
      <c r="E38" s="59"/>
      <c r="F38" s="10"/>
      <c r="G38" s="10"/>
      <c r="H38" s="10"/>
      <c r="I38" s="7" t="s">
        <v>196</v>
      </c>
    </row>
  </sheetData>
  <sheetProtection/>
  <mergeCells count="5">
    <mergeCell ref="G7:I7"/>
    <mergeCell ref="D6:F6"/>
    <mergeCell ref="A5:I5"/>
    <mergeCell ref="A4:I4"/>
    <mergeCell ref="G6:I6"/>
  </mergeCells>
  <printOptions horizontalCentered="1"/>
  <pageMargins left="1.08" right="0" top="1.0236220472440944" bottom="0.1968503937007874" header="0.31496062992125984" footer="0.1968503937007874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15.00390625" style="35" customWidth="1"/>
    <col min="2" max="2" width="22.75390625" style="35" customWidth="1"/>
    <col min="3" max="3" width="15.50390625" style="35" customWidth="1"/>
    <col min="4" max="4" width="16.00390625" style="36" customWidth="1"/>
    <col min="5" max="5" width="15.125" style="37" customWidth="1"/>
    <col min="6" max="6" width="14.75390625" style="35" customWidth="1"/>
    <col min="7" max="7" width="18.25390625" style="35" customWidth="1"/>
    <col min="8" max="8" width="24.50390625" style="35" customWidth="1"/>
    <col min="9" max="9" width="22.375" style="13" customWidth="1"/>
    <col min="10" max="16384" width="9.00390625" style="35" customWidth="1"/>
  </cols>
  <sheetData>
    <row r="1" spans="1:9" s="31" customFormat="1" ht="18" customHeight="1">
      <c r="A1" s="28" t="s">
        <v>195</v>
      </c>
      <c r="B1" s="29" t="s">
        <v>194</v>
      </c>
      <c r="C1" s="29"/>
      <c r="D1" s="30"/>
      <c r="E1" s="29"/>
      <c r="H1" s="3" t="s">
        <v>0</v>
      </c>
      <c r="I1" s="4" t="s">
        <v>193</v>
      </c>
    </row>
    <row r="2" spans="1:9" s="31" customFormat="1" ht="18" customHeight="1">
      <c r="A2" s="28" t="s">
        <v>192</v>
      </c>
      <c r="B2" s="32" t="s">
        <v>191</v>
      </c>
      <c r="C2" s="32"/>
      <c r="D2" s="33"/>
      <c r="E2" s="32"/>
      <c r="F2" s="34"/>
      <c r="G2" s="34"/>
      <c r="H2" s="3" t="s">
        <v>1</v>
      </c>
      <c r="I2" s="4" t="s">
        <v>190</v>
      </c>
    </row>
    <row r="3" spans="1:9" ht="25.5">
      <c r="A3" s="80" t="s">
        <v>189</v>
      </c>
      <c r="B3" s="80"/>
      <c r="C3" s="80"/>
      <c r="D3" s="80"/>
      <c r="E3" s="80"/>
      <c r="F3" s="80"/>
      <c r="G3" s="80"/>
      <c r="H3" s="80"/>
      <c r="I3" s="80"/>
    </row>
    <row r="4" spans="1:9" ht="23.25" customHeight="1">
      <c r="A4" s="81" t="s">
        <v>188</v>
      </c>
      <c r="B4" s="81"/>
      <c r="C4" s="81"/>
      <c r="D4" s="81"/>
      <c r="E4" s="81"/>
      <c r="F4" s="81"/>
      <c r="G4" s="81"/>
      <c r="H4" s="81"/>
      <c r="I4" s="81"/>
    </row>
    <row r="5" spans="1:9" s="10" customFormat="1" ht="19.5" customHeight="1">
      <c r="A5" s="38"/>
      <c r="B5" s="39" t="s">
        <v>2</v>
      </c>
      <c r="C5" s="40"/>
      <c r="D5" s="82" t="s">
        <v>187</v>
      </c>
      <c r="E5" s="83"/>
      <c r="F5" s="83"/>
      <c r="G5" s="84" t="s">
        <v>186</v>
      </c>
      <c r="H5" s="85"/>
      <c r="I5" s="85"/>
    </row>
    <row r="6" spans="1:9" s="10" customFormat="1" ht="19.5" customHeight="1">
      <c r="A6" s="41" t="s">
        <v>4</v>
      </c>
      <c r="B6" s="38" t="s">
        <v>5</v>
      </c>
      <c r="C6" s="42" t="s">
        <v>185</v>
      </c>
      <c r="D6" s="43" t="s">
        <v>184</v>
      </c>
      <c r="E6" s="44" t="s">
        <v>6</v>
      </c>
      <c r="F6" s="45" t="s">
        <v>7</v>
      </c>
      <c r="G6" s="78" t="s">
        <v>3</v>
      </c>
      <c r="H6" s="79"/>
      <c r="I6" s="79"/>
    </row>
    <row r="7" spans="1:9" s="10" customFormat="1" ht="19.5" customHeight="1">
      <c r="A7" s="46" t="s">
        <v>8</v>
      </c>
      <c r="B7" s="47"/>
      <c r="C7" s="48"/>
      <c r="D7" s="62" t="s">
        <v>9</v>
      </c>
      <c r="E7" s="49" t="s">
        <v>10</v>
      </c>
      <c r="F7" s="63" t="s">
        <v>11</v>
      </c>
      <c r="G7" s="64" t="s">
        <v>19</v>
      </c>
      <c r="H7" s="27" t="s">
        <v>183</v>
      </c>
      <c r="I7" s="22" t="s">
        <v>182</v>
      </c>
    </row>
    <row r="8" spans="1:9" s="10" customFormat="1" ht="19.5" customHeight="1">
      <c r="A8" s="72" t="s">
        <v>181</v>
      </c>
      <c r="B8" s="60"/>
      <c r="C8" s="61"/>
      <c r="D8" s="65">
        <f>D9</f>
        <v>42145</v>
      </c>
      <c r="E8" s="65">
        <f>E9</f>
        <v>1</v>
      </c>
      <c r="F8" s="65">
        <f>F9</f>
        <v>36</v>
      </c>
      <c r="G8" s="65">
        <f>G9</f>
        <v>640677</v>
      </c>
      <c r="H8" s="65">
        <f>H9</f>
        <v>14384</v>
      </c>
      <c r="I8" s="65">
        <f>I9</f>
        <v>626293</v>
      </c>
    </row>
    <row r="9" spans="1:9" s="10" customFormat="1" ht="19.5" customHeight="1">
      <c r="A9" s="1" t="s">
        <v>180</v>
      </c>
      <c r="B9" s="50"/>
      <c r="C9" s="5"/>
      <c r="D9" s="23">
        <f>D10+D27+D41</f>
        <v>42145</v>
      </c>
      <c r="E9" s="23">
        <f>E10+E27+E41</f>
        <v>1</v>
      </c>
      <c r="F9" s="23">
        <f>F10+F27+F41</f>
        <v>36</v>
      </c>
      <c r="G9" s="23">
        <f>G10+G27+G41</f>
        <v>640677</v>
      </c>
      <c r="H9" s="23">
        <f>H10+H27+H41</f>
        <v>14384</v>
      </c>
      <c r="I9" s="23">
        <f>I10+I27+I41</f>
        <v>626293</v>
      </c>
    </row>
    <row r="10" spans="1:9" s="10" customFormat="1" ht="28.5" customHeight="1">
      <c r="A10" s="1" t="s">
        <v>179</v>
      </c>
      <c r="B10" s="25"/>
      <c r="C10" s="5"/>
      <c r="D10" s="23">
        <f>SUM(D11:D26)</f>
        <v>34780</v>
      </c>
      <c r="E10" s="23">
        <f>SUM(E11:E26)</f>
        <v>0</v>
      </c>
      <c r="F10" s="23">
        <f>SUM(F11:F26)</f>
        <v>32</v>
      </c>
      <c r="G10" s="23">
        <f>SUM(G11:G26)</f>
        <v>496824</v>
      </c>
      <c r="H10" s="23">
        <f>SUM(H11:H26)</f>
        <v>4800</v>
      </c>
      <c r="I10" s="23">
        <f>SUM(I11:I26)</f>
        <v>492024</v>
      </c>
    </row>
    <row r="11" spans="1:9" s="10" customFormat="1" ht="22.5" customHeight="1">
      <c r="A11" s="1"/>
      <c r="B11" s="25" t="s">
        <v>170</v>
      </c>
      <c r="C11" s="5" t="s">
        <v>178</v>
      </c>
      <c r="D11" s="23">
        <v>1100</v>
      </c>
      <c r="E11" s="23">
        <v>0</v>
      </c>
      <c r="F11" s="23">
        <v>0</v>
      </c>
      <c r="G11" s="23">
        <f>SUM(H11:I11)</f>
        <v>15800</v>
      </c>
      <c r="H11" s="23">
        <v>0</v>
      </c>
      <c r="I11" s="23">
        <v>15800</v>
      </c>
    </row>
    <row r="12" spans="1:9" s="10" customFormat="1" ht="22.5" customHeight="1">
      <c r="A12" s="11"/>
      <c r="B12" s="25" t="s">
        <v>172</v>
      </c>
      <c r="C12" s="5" t="s">
        <v>166</v>
      </c>
      <c r="D12" s="23">
        <v>1420</v>
      </c>
      <c r="E12" s="24">
        <v>0</v>
      </c>
      <c r="F12" s="23">
        <v>27</v>
      </c>
      <c r="G12" s="23">
        <f>SUM(H12:I12)</f>
        <v>13183</v>
      </c>
      <c r="H12" s="23">
        <v>0</v>
      </c>
      <c r="I12" s="23">
        <v>13183</v>
      </c>
    </row>
    <row r="13" spans="1:9" s="10" customFormat="1" ht="22.5" customHeight="1">
      <c r="A13" s="11"/>
      <c r="B13" s="25" t="s">
        <v>172</v>
      </c>
      <c r="C13" s="5" t="s">
        <v>146</v>
      </c>
      <c r="D13" s="23">
        <v>828</v>
      </c>
      <c r="E13" s="24">
        <v>0</v>
      </c>
      <c r="F13" s="23">
        <v>0</v>
      </c>
      <c r="G13" s="23">
        <f>SUM(H13:I13)</f>
        <v>12770</v>
      </c>
      <c r="H13" s="23"/>
      <c r="I13" s="23">
        <v>12770</v>
      </c>
    </row>
    <row r="14" spans="1:9" s="10" customFormat="1" ht="22.5" customHeight="1">
      <c r="A14" s="11"/>
      <c r="B14" s="25" t="s">
        <v>68</v>
      </c>
      <c r="C14" s="2" t="s">
        <v>177</v>
      </c>
      <c r="D14" s="23">
        <v>70</v>
      </c>
      <c r="E14" s="24">
        <v>0</v>
      </c>
      <c r="F14" s="23">
        <v>0</v>
      </c>
      <c r="G14" s="23">
        <f>SUM(H14:I14)</f>
        <v>1000</v>
      </c>
      <c r="H14" s="23">
        <v>1000</v>
      </c>
      <c r="I14" s="23">
        <v>0</v>
      </c>
    </row>
    <row r="15" spans="1:9" s="10" customFormat="1" ht="22.5" customHeight="1">
      <c r="A15" s="11"/>
      <c r="B15" s="25" t="s">
        <v>68</v>
      </c>
      <c r="C15" s="2" t="s">
        <v>145</v>
      </c>
      <c r="D15" s="23">
        <v>1965</v>
      </c>
      <c r="E15" s="24">
        <v>0</v>
      </c>
      <c r="F15" s="23">
        <v>0</v>
      </c>
      <c r="G15" s="23">
        <f>SUM(H15:I15)</f>
        <v>44214</v>
      </c>
      <c r="H15" s="23">
        <v>360</v>
      </c>
      <c r="I15" s="23">
        <v>43854</v>
      </c>
    </row>
    <row r="16" spans="1:9" s="10" customFormat="1" ht="22.5" customHeight="1">
      <c r="A16" s="11"/>
      <c r="B16" s="25" t="s">
        <v>68</v>
      </c>
      <c r="C16" s="2" t="s">
        <v>144</v>
      </c>
      <c r="D16" s="23">
        <v>990</v>
      </c>
      <c r="E16" s="24">
        <v>0</v>
      </c>
      <c r="F16" s="23">
        <v>0</v>
      </c>
      <c r="G16" s="23">
        <f>SUM(H16:I16)</f>
        <v>21748</v>
      </c>
      <c r="H16" s="23">
        <v>0</v>
      </c>
      <c r="I16" s="23">
        <v>21748</v>
      </c>
    </row>
    <row r="17" spans="1:9" s="10" customFormat="1" ht="22.5" customHeight="1">
      <c r="A17" s="11"/>
      <c r="B17" s="25" t="s">
        <v>68</v>
      </c>
      <c r="C17" s="2" t="s">
        <v>176</v>
      </c>
      <c r="D17" s="23">
        <v>780</v>
      </c>
      <c r="E17" s="24">
        <v>0</v>
      </c>
      <c r="F17" s="23">
        <v>0</v>
      </c>
      <c r="G17" s="23">
        <f>SUM(H17:I17)</f>
        <v>9392</v>
      </c>
      <c r="H17" s="23">
        <v>0</v>
      </c>
      <c r="I17" s="23">
        <v>9392</v>
      </c>
    </row>
    <row r="18" spans="1:9" s="10" customFormat="1" ht="22.5" customHeight="1">
      <c r="A18" s="11"/>
      <c r="B18" s="25" t="s">
        <v>68</v>
      </c>
      <c r="C18" s="2" t="s">
        <v>175</v>
      </c>
      <c r="D18" s="23">
        <v>50</v>
      </c>
      <c r="E18" s="24">
        <v>0</v>
      </c>
      <c r="F18" s="23">
        <v>0</v>
      </c>
      <c r="G18" s="23">
        <f>SUM(H18:I18)</f>
        <v>300</v>
      </c>
      <c r="H18" s="23">
        <v>300</v>
      </c>
      <c r="I18" s="23">
        <v>0</v>
      </c>
    </row>
    <row r="19" spans="1:9" s="10" customFormat="1" ht="22.5" customHeight="1">
      <c r="A19" s="11"/>
      <c r="B19" s="25" t="s">
        <v>170</v>
      </c>
      <c r="C19" s="2" t="s">
        <v>174</v>
      </c>
      <c r="D19" s="23">
        <f>220+4514</f>
        <v>4734</v>
      </c>
      <c r="E19" s="24">
        <v>0</v>
      </c>
      <c r="F19" s="23">
        <v>0</v>
      </c>
      <c r="G19" s="23">
        <f>SUM(H19:I19)</f>
        <v>82679</v>
      </c>
      <c r="H19" s="23">
        <v>0</v>
      </c>
      <c r="I19" s="23">
        <f>70879+11800</f>
        <v>82679</v>
      </c>
    </row>
    <row r="20" spans="1:9" s="10" customFormat="1" ht="22.5" customHeight="1">
      <c r="A20" s="11"/>
      <c r="B20" s="25" t="s">
        <v>170</v>
      </c>
      <c r="C20" s="2" t="s">
        <v>173</v>
      </c>
      <c r="D20" s="23">
        <f>450+3206</f>
        <v>3656</v>
      </c>
      <c r="E20" s="24">
        <v>0</v>
      </c>
      <c r="F20" s="23">
        <v>0</v>
      </c>
      <c r="G20" s="23">
        <f>SUM(H20:I20)</f>
        <v>86561</v>
      </c>
      <c r="H20" s="23">
        <v>0</v>
      </c>
      <c r="I20" s="23">
        <f>77561+9000</f>
        <v>86561</v>
      </c>
    </row>
    <row r="21" spans="1:9" s="10" customFormat="1" ht="22.5" customHeight="1">
      <c r="A21" s="11"/>
      <c r="B21" s="25" t="s">
        <v>172</v>
      </c>
      <c r="C21" s="2" t="s">
        <v>143</v>
      </c>
      <c r="D21" s="23">
        <v>18293</v>
      </c>
      <c r="E21" s="24">
        <v>0</v>
      </c>
      <c r="F21" s="23">
        <v>0</v>
      </c>
      <c r="G21" s="23">
        <f>SUM(H21:I21)</f>
        <v>192177</v>
      </c>
      <c r="H21" s="23">
        <v>0</v>
      </c>
      <c r="I21" s="23">
        <v>192177</v>
      </c>
    </row>
    <row r="22" spans="1:9" s="10" customFormat="1" ht="22.5" customHeight="1">
      <c r="A22" s="11"/>
      <c r="B22" s="25" t="s">
        <v>172</v>
      </c>
      <c r="C22" s="2" t="s">
        <v>171</v>
      </c>
      <c r="D22" s="23">
        <v>0</v>
      </c>
      <c r="E22" s="24">
        <v>0</v>
      </c>
      <c r="F22" s="23">
        <v>3</v>
      </c>
      <c r="G22" s="23">
        <f>SUM(H22:I22)</f>
        <v>250</v>
      </c>
      <c r="H22" s="23">
        <v>0</v>
      </c>
      <c r="I22" s="23">
        <v>250</v>
      </c>
    </row>
    <row r="23" spans="1:9" s="10" customFormat="1" ht="22.5" customHeight="1">
      <c r="A23" s="11"/>
      <c r="B23" s="25" t="s">
        <v>170</v>
      </c>
      <c r="C23" s="2" t="s">
        <v>142</v>
      </c>
      <c r="D23" s="23">
        <v>242</v>
      </c>
      <c r="E23" s="24">
        <v>0</v>
      </c>
      <c r="F23" s="23">
        <v>2</v>
      </c>
      <c r="G23" s="23">
        <f>SUM(H23:I23)</f>
        <v>1760</v>
      </c>
      <c r="H23" s="23">
        <v>0</v>
      </c>
      <c r="I23" s="23">
        <v>1760</v>
      </c>
    </row>
    <row r="24" spans="1:9" s="10" customFormat="1" ht="22.5" customHeight="1">
      <c r="A24" s="11"/>
      <c r="B24" s="25" t="s">
        <v>68</v>
      </c>
      <c r="C24" s="2" t="s">
        <v>141</v>
      </c>
      <c r="D24" s="23">
        <f>30+189</f>
        <v>219</v>
      </c>
      <c r="E24" s="24">
        <v>0</v>
      </c>
      <c r="F24" s="23">
        <v>0</v>
      </c>
      <c r="G24" s="23">
        <f>SUM(H24:I24)</f>
        <v>5050</v>
      </c>
      <c r="H24" s="23">
        <v>1000</v>
      </c>
      <c r="I24" s="23">
        <v>4050</v>
      </c>
    </row>
    <row r="25" spans="1:9" s="10" customFormat="1" ht="22.5" customHeight="1">
      <c r="A25" s="14"/>
      <c r="B25" s="25" t="s">
        <v>170</v>
      </c>
      <c r="C25" s="2" t="s">
        <v>139</v>
      </c>
      <c r="D25" s="23">
        <v>290</v>
      </c>
      <c r="E25" s="24">
        <v>0</v>
      </c>
      <c r="F25" s="23">
        <v>0</v>
      </c>
      <c r="G25" s="23">
        <f>SUM(H25:I25)</f>
        <v>7800</v>
      </c>
      <c r="H25" s="23">
        <v>0</v>
      </c>
      <c r="I25" s="23">
        <v>7800</v>
      </c>
    </row>
    <row r="26" spans="1:9" s="10" customFormat="1" ht="22.5" customHeight="1">
      <c r="A26" s="14"/>
      <c r="B26" s="25" t="s">
        <v>169</v>
      </c>
      <c r="C26" s="26" t="s">
        <v>168</v>
      </c>
      <c r="D26" s="23">
        <v>143</v>
      </c>
      <c r="E26" s="24">
        <v>0</v>
      </c>
      <c r="F26" s="23">
        <v>0</v>
      </c>
      <c r="G26" s="23">
        <f>SUM(H26:I26)</f>
        <v>2140</v>
      </c>
      <c r="H26" s="23">
        <v>2140</v>
      </c>
      <c r="I26" s="23">
        <v>0</v>
      </c>
    </row>
    <row r="27" spans="1:9" s="10" customFormat="1" ht="36" customHeight="1">
      <c r="A27" s="1" t="s">
        <v>167</v>
      </c>
      <c r="B27" s="25"/>
      <c r="D27" s="23">
        <f>SUM(D28:D32)</f>
        <v>1163</v>
      </c>
      <c r="E27" s="24">
        <v>0</v>
      </c>
      <c r="F27" s="23">
        <v>0</v>
      </c>
      <c r="G27" s="23">
        <f>SUM(H27:I27)</f>
        <v>17906</v>
      </c>
      <c r="H27" s="71">
        <f>SUM(H28:H32)</f>
        <v>2500</v>
      </c>
      <c r="I27" s="71">
        <f>SUM(I28:I32)</f>
        <v>15406</v>
      </c>
    </row>
    <row r="28" spans="1:9" s="10" customFormat="1" ht="27.75" customHeight="1">
      <c r="A28" s="1"/>
      <c r="B28" s="25" t="s">
        <v>163</v>
      </c>
      <c r="C28" s="5" t="s">
        <v>166</v>
      </c>
      <c r="D28" s="23">
        <v>100</v>
      </c>
      <c r="E28" s="24">
        <v>0</v>
      </c>
      <c r="F28" s="23">
        <v>0</v>
      </c>
      <c r="G28" s="23">
        <f>SUM(H28:I28)</f>
        <v>1100</v>
      </c>
      <c r="H28" s="23">
        <v>0</v>
      </c>
      <c r="I28" s="71">
        <v>1100</v>
      </c>
    </row>
    <row r="29" spans="1:9" s="10" customFormat="1" ht="19.5" customHeight="1">
      <c r="A29" s="1"/>
      <c r="B29" s="25" t="s">
        <v>165</v>
      </c>
      <c r="C29" s="2" t="s">
        <v>147</v>
      </c>
      <c r="D29" s="23">
        <f>350+38</f>
        <v>388</v>
      </c>
      <c r="E29" s="24">
        <v>0</v>
      </c>
      <c r="F29" s="23">
        <v>0</v>
      </c>
      <c r="G29" s="23">
        <f>SUM(H29:I29)</f>
        <v>10326</v>
      </c>
      <c r="H29" s="23">
        <v>0</v>
      </c>
      <c r="I29" s="71">
        <f>9720+606</f>
        <v>10326</v>
      </c>
    </row>
    <row r="30" spans="1:9" s="10" customFormat="1" ht="19.5" customHeight="1">
      <c r="A30" s="11"/>
      <c r="B30" s="25" t="s">
        <v>165</v>
      </c>
      <c r="C30" s="5" t="s">
        <v>146</v>
      </c>
      <c r="D30" s="23">
        <v>595</v>
      </c>
      <c r="E30" s="24">
        <v>0</v>
      </c>
      <c r="F30" s="23">
        <v>0</v>
      </c>
      <c r="G30" s="23">
        <f>SUM(H30:I30)</f>
        <v>3380</v>
      </c>
      <c r="H30" s="23">
        <v>0</v>
      </c>
      <c r="I30" s="71">
        <v>3380</v>
      </c>
    </row>
    <row r="31" spans="1:9" s="10" customFormat="1" ht="19.5" customHeight="1">
      <c r="A31" s="14"/>
      <c r="B31" s="25" t="s">
        <v>165</v>
      </c>
      <c r="C31" s="2" t="s">
        <v>164</v>
      </c>
      <c r="D31" s="23">
        <v>40</v>
      </c>
      <c r="E31" s="24">
        <v>0</v>
      </c>
      <c r="F31" s="23">
        <v>0</v>
      </c>
      <c r="G31" s="23">
        <f>SUM(H31:I31)</f>
        <v>2500</v>
      </c>
      <c r="H31" s="71">
        <v>2500</v>
      </c>
      <c r="I31" s="71">
        <v>0</v>
      </c>
    </row>
    <row r="32" spans="1:9" s="10" customFormat="1" ht="19.5" customHeight="1">
      <c r="A32" s="16"/>
      <c r="B32" s="70" t="s">
        <v>163</v>
      </c>
      <c r="C32" s="69" t="s">
        <v>140</v>
      </c>
      <c r="D32" s="67">
        <v>40</v>
      </c>
      <c r="E32" s="68">
        <v>0</v>
      </c>
      <c r="F32" s="67">
        <v>0</v>
      </c>
      <c r="G32" s="67">
        <f>SUM(H32:I32)</f>
        <v>600</v>
      </c>
      <c r="H32" s="130">
        <v>0</v>
      </c>
      <c r="I32" s="66">
        <v>600</v>
      </c>
    </row>
    <row r="33" spans="1:9" s="31" customFormat="1" ht="25.5" customHeight="1">
      <c r="A33" s="28" t="s">
        <v>162</v>
      </c>
      <c r="B33" s="29" t="s">
        <v>161</v>
      </c>
      <c r="C33" s="29"/>
      <c r="D33" s="30"/>
      <c r="E33" s="29"/>
      <c r="H33" s="3" t="s">
        <v>0</v>
      </c>
      <c r="I33" s="4" t="s">
        <v>160</v>
      </c>
    </row>
    <row r="34" spans="1:9" s="31" customFormat="1" ht="21.75" customHeight="1">
      <c r="A34" s="28" t="s">
        <v>159</v>
      </c>
      <c r="B34" s="32" t="s">
        <v>158</v>
      </c>
      <c r="C34" s="32"/>
      <c r="D34" s="33"/>
      <c r="E34" s="32"/>
      <c r="F34" s="34"/>
      <c r="G34" s="34"/>
      <c r="H34" s="3" t="s">
        <v>1</v>
      </c>
      <c r="I34" s="4" t="s">
        <v>157</v>
      </c>
    </row>
    <row r="36" spans="1:9" ht="39.75" customHeight="1">
      <c r="A36" s="80" t="s">
        <v>156</v>
      </c>
      <c r="B36" s="80"/>
      <c r="C36" s="80"/>
      <c r="D36" s="80"/>
      <c r="E36" s="80"/>
      <c r="F36" s="80"/>
      <c r="G36" s="80"/>
      <c r="H36" s="80"/>
      <c r="I36" s="80"/>
    </row>
    <row r="37" spans="1:9" ht="23.25" customHeight="1">
      <c r="A37" s="81" t="s">
        <v>155</v>
      </c>
      <c r="B37" s="81"/>
      <c r="C37" s="81"/>
      <c r="D37" s="81"/>
      <c r="E37" s="81"/>
      <c r="F37" s="81"/>
      <c r="G37" s="81"/>
      <c r="H37" s="81"/>
      <c r="I37" s="81"/>
    </row>
    <row r="38" spans="1:9" s="10" customFormat="1" ht="19.5" customHeight="1">
      <c r="A38" s="38"/>
      <c r="B38" s="39" t="s">
        <v>2</v>
      </c>
      <c r="C38" s="40"/>
      <c r="D38" s="82" t="s">
        <v>154</v>
      </c>
      <c r="E38" s="83"/>
      <c r="F38" s="83"/>
      <c r="G38" s="84" t="s">
        <v>153</v>
      </c>
      <c r="H38" s="85"/>
      <c r="I38" s="85"/>
    </row>
    <row r="39" spans="1:9" s="10" customFormat="1" ht="19.5" customHeight="1">
      <c r="A39" s="41" t="s">
        <v>4</v>
      </c>
      <c r="B39" s="38" t="s">
        <v>5</v>
      </c>
      <c r="C39" s="42" t="s">
        <v>152</v>
      </c>
      <c r="D39" s="43" t="s">
        <v>151</v>
      </c>
      <c r="E39" s="44" t="s">
        <v>6</v>
      </c>
      <c r="F39" s="45" t="s">
        <v>7</v>
      </c>
      <c r="G39" s="78" t="s">
        <v>3</v>
      </c>
      <c r="H39" s="79"/>
      <c r="I39" s="79"/>
    </row>
    <row r="40" spans="1:9" s="10" customFormat="1" ht="19.5" customHeight="1">
      <c r="A40" s="46" t="s">
        <v>8</v>
      </c>
      <c r="B40" s="47"/>
      <c r="C40" s="48"/>
      <c r="D40" s="62" t="s">
        <v>9</v>
      </c>
      <c r="E40" s="49" t="s">
        <v>10</v>
      </c>
      <c r="F40" s="63" t="s">
        <v>11</v>
      </c>
      <c r="G40" s="64" t="s">
        <v>19</v>
      </c>
      <c r="H40" s="27" t="s">
        <v>150</v>
      </c>
      <c r="I40" s="22" t="s">
        <v>149</v>
      </c>
    </row>
    <row r="41" spans="1:9" s="10" customFormat="1" ht="46.5" customHeight="1">
      <c r="A41" s="1" t="s">
        <v>148</v>
      </c>
      <c r="B41" s="8"/>
      <c r="C41" s="25"/>
      <c r="D41" s="23">
        <f>SUM(D42:D51)</f>
        <v>6202</v>
      </c>
      <c r="E41" s="23">
        <f>SUM(E42:E51)</f>
        <v>1</v>
      </c>
      <c r="F41" s="23">
        <f>SUM(F42:F51)</f>
        <v>4</v>
      </c>
      <c r="G41" s="23">
        <f>SUM(H41:I41)</f>
        <v>125947</v>
      </c>
      <c r="H41" s="23">
        <f>SUM(H42:H51)</f>
        <v>7084</v>
      </c>
      <c r="I41" s="23">
        <f>SUM(I42:I51)</f>
        <v>118863</v>
      </c>
    </row>
    <row r="42" spans="1:9" s="10" customFormat="1" ht="24.75" customHeight="1">
      <c r="A42" s="1"/>
      <c r="B42" s="8" t="s">
        <v>63</v>
      </c>
      <c r="C42" s="2" t="s">
        <v>147</v>
      </c>
      <c r="D42" s="23">
        <v>88</v>
      </c>
      <c r="E42" s="23">
        <v>0</v>
      </c>
      <c r="F42" s="23">
        <v>0</v>
      </c>
      <c r="G42" s="23">
        <f>SUM(H42:I42)</f>
        <v>1211</v>
      </c>
      <c r="H42" s="23">
        <v>0</v>
      </c>
      <c r="I42" s="23">
        <v>1211</v>
      </c>
    </row>
    <row r="43" spans="1:9" s="10" customFormat="1" ht="24.75" customHeight="1">
      <c r="A43" s="1"/>
      <c r="B43" s="8" t="s">
        <v>63</v>
      </c>
      <c r="C43" s="5" t="s">
        <v>146</v>
      </c>
      <c r="D43" s="23">
        <v>411</v>
      </c>
      <c r="E43" s="23">
        <v>0</v>
      </c>
      <c r="F43" s="23">
        <v>0</v>
      </c>
      <c r="G43" s="23">
        <f>SUM(H43:I43)</f>
        <v>3272</v>
      </c>
      <c r="H43" s="23">
        <v>0</v>
      </c>
      <c r="I43" s="23">
        <v>3272</v>
      </c>
    </row>
    <row r="44" spans="1:9" s="10" customFormat="1" ht="24.75" customHeight="1">
      <c r="A44" s="1"/>
      <c r="B44" s="8" t="s">
        <v>63</v>
      </c>
      <c r="C44" s="2" t="s">
        <v>145</v>
      </c>
      <c r="D44" s="23">
        <v>2100</v>
      </c>
      <c r="E44" s="23">
        <v>0</v>
      </c>
      <c r="F44" s="23">
        <v>0</v>
      </c>
      <c r="G44" s="23">
        <f>SUM(H44:I44)</f>
        <v>43269</v>
      </c>
      <c r="H44" s="23">
        <v>24</v>
      </c>
      <c r="I44" s="23">
        <v>43245</v>
      </c>
    </row>
    <row r="45" spans="1:9" s="10" customFormat="1" ht="24.75" customHeight="1">
      <c r="A45" s="1"/>
      <c r="B45" s="8" t="s">
        <v>63</v>
      </c>
      <c r="C45" s="2" t="s">
        <v>144</v>
      </c>
      <c r="D45" s="23">
        <v>570</v>
      </c>
      <c r="E45" s="23">
        <v>0</v>
      </c>
      <c r="F45" s="23">
        <v>0</v>
      </c>
      <c r="G45" s="23">
        <f>SUM(H45:I45)</f>
        <v>10590</v>
      </c>
      <c r="H45" s="23">
        <v>0</v>
      </c>
      <c r="I45" s="23">
        <v>10590</v>
      </c>
    </row>
    <row r="46" spans="1:9" s="10" customFormat="1" ht="24.75" customHeight="1">
      <c r="A46" s="1"/>
      <c r="B46" s="8" t="s">
        <v>63</v>
      </c>
      <c r="C46" s="2" t="s">
        <v>143</v>
      </c>
      <c r="D46" s="23">
        <v>2173</v>
      </c>
      <c r="E46" s="23">
        <v>0</v>
      </c>
      <c r="F46" s="23">
        <v>0</v>
      </c>
      <c r="G46" s="23">
        <f>SUM(H46:I46)</f>
        <v>13984</v>
      </c>
      <c r="H46" s="23">
        <v>0</v>
      </c>
      <c r="I46" s="23">
        <v>13984</v>
      </c>
    </row>
    <row r="47" spans="1:9" s="10" customFormat="1" ht="24.75" customHeight="1">
      <c r="A47" s="1"/>
      <c r="B47" s="8" t="s">
        <v>63</v>
      </c>
      <c r="C47" s="2" t="s">
        <v>142</v>
      </c>
      <c r="D47" s="23">
        <v>250</v>
      </c>
      <c r="E47" s="23">
        <v>0</v>
      </c>
      <c r="F47" s="23">
        <v>0</v>
      </c>
      <c r="G47" s="23">
        <f>SUM(H47:I47)</f>
        <v>1350</v>
      </c>
      <c r="H47" s="23">
        <v>0</v>
      </c>
      <c r="I47" s="23">
        <v>1350</v>
      </c>
    </row>
    <row r="48" spans="1:9" s="10" customFormat="1" ht="24.75" customHeight="1">
      <c r="A48" s="14"/>
      <c r="B48" s="8" t="s">
        <v>63</v>
      </c>
      <c r="C48" s="2" t="s">
        <v>141</v>
      </c>
      <c r="D48" s="23">
        <v>100</v>
      </c>
      <c r="E48" s="24">
        <v>0</v>
      </c>
      <c r="F48" s="23">
        <f>1+1</f>
        <v>2</v>
      </c>
      <c r="G48" s="23">
        <f>SUM(H48:I48)</f>
        <v>1000</v>
      </c>
      <c r="H48" s="23">
        <v>1000</v>
      </c>
      <c r="I48" s="23">
        <v>0</v>
      </c>
    </row>
    <row r="49" spans="1:9" s="10" customFormat="1" ht="24.75" customHeight="1">
      <c r="A49" s="14"/>
      <c r="B49" s="8" t="s">
        <v>63</v>
      </c>
      <c r="C49" s="2" t="s">
        <v>140</v>
      </c>
      <c r="D49" s="23">
        <v>0</v>
      </c>
      <c r="E49" s="24">
        <v>1</v>
      </c>
      <c r="F49" s="23">
        <v>0</v>
      </c>
      <c r="G49" s="23">
        <f>SUM(H49:I49)</f>
        <v>53</v>
      </c>
      <c r="H49" s="23">
        <v>0</v>
      </c>
      <c r="I49" s="23">
        <v>53</v>
      </c>
    </row>
    <row r="50" spans="1:9" s="10" customFormat="1" ht="24.75" customHeight="1">
      <c r="A50" s="14"/>
      <c r="B50" s="8" t="s">
        <v>63</v>
      </c>
      <c r="C50" s="2" t="s">
        <v>139</v>
      </c>
      <c r="D50" s="23">
        <v>410</v>
      </c>
      <c r="E50" s="24">
        <v>0</v>
      </c>
      <c r="F50" s="23">
        <v>0</v>
      </c>
      <c r="G50" s="23">
        <f>SUM(H50:I50)</f>
        <v>50060</v>
      </c>
      <c r="H50" s="23">
        <v>6060</v>
      </c>
      <c r="I50" s="23">
        <v>44000</v>
      </c>
    </row>
    <row r="51" spans="1:9" s="10" customFormat="1" ht="24.75" customHeight="1">
      <c r="A51" s="1"/>
      <c r="B51" s="8" t="s">
        <v>138</v>
      </c>
      <c r="C51" s="2" t="s">
        <v>137</v>
      </c>
      <c r="D51" s="23">
        <v>100</v>
      </c>
      <c r="E51" s="24">
        <v>0</v>
      </c>
      <c r="F51" s="23">
        <v>2</v>
      </c>
      <c r="G51" s="23">
        <f>SUM(H51:I51)</f>
        <v>1158</v>
      </c>
      <c r="H51" s="23">
        <v>0</v>
      </c>
      <c r="I51" s="23">
        <v>1158</v>
      </c>
    </row>
    <row r="52" spans="1:9" s="10" customFormat="1" ht="19.5" customHeight="1">
      <c r="A52" s="16"/>
      <c r="B52" s="17"/>
      <c r="C52" s="18"/>
      <c r="D52" s="19"/>
      <c r="E52" s="19"/>
      <c r="F52" s="19"/>
      <c r="G52" s="20"/>
      <c r="H52" s="20"/>
      <c r="I52" s="21"/>
    </row>
    <row r="53" spans="1:9" s="10" customFormat="1" ht="10.5" customHeight="1">
      <c r="A53" s="8"/>
      <c r="B53" s="8"/>
      <c r="C53" s="8"/>
      <c r="D53" s="129"/>
      <c r="E53" s="128"/>
      <c r="F53" s="9"/>
      <c r="G53" s="9"/>
      <c r="H53" s="9"/>
      <c r="I53" s="74"/>
    </row>
    <row r="54" spans="6:9" ht="19.5" customHeight="1">
      <c r="F54" s="6" t="s">
        <v>12</v>
      </c>
      <c r="I54" s="35"/>
    </row>
    <row r="55" spans="1:9" ht="31.5" customHeight="1">
      <c r="A55" s="6" t="s">
        <v>15</v>
      </c>
      <c r="B55" s="7" t="s">
        <v>14</v>
      </c>
      <c r="I55" s="6" t="s">
        <v>13</v>
      </c>
    </row>
    <row r="56" spans="6:9" ht="16.5">
      <c r="F56" s="6" t="s">
        <v>16</v>
      </c>
      <c r="I56" s="35"/>
    </row>
    <row r="57" spans="3:5" ht="16.5">
      <c r="C57" s="6"/>
      <c r="D57" s="7"/>
      <c r="E57" s="127"/>
    </row>
    <row r="58" spans="3:5" ht="28.5" customHeight="1">
      <c r="C58" s="52"/>
      <c r="D58" s="126"/>
      <c r="E58" s="125"/>
    </row>
    <row r="59" spans="1:9" ht="16.5">
      <c r="A59" s="6" t="s">
        <v>136</v>
      </c>
      <c r="B59" s="53"/>
      <c r="C59" s="53"/>
      <c r="F59" s="53"/>
      <c r="G59" s="53"/>
      <c r="H59" s="53"/>
      <c r="I59" s="54"/>
    </row>
    <row r="60" spans="1:9" s="10" customFormat="1" ht="16.5" customHeight="1">
      <c r="A60" s="52" t="s">
        <v>135</v>
      </c>
      <c r="B60" s="52"/>
      <c r="C60" s="9"/>
      <c r="D60" s="12"/>
      <c r="E60" s="55"/>
      <c r="F60" s="56"/>
      <c r="G60" s="56"/>
      <c r="I60" s="57"/>
    </row>
    <row r="61" spans="1:9" s="56" customFormat="1" ht="15.75">
      <c r="A61" s="52" t="s">
        <v>134</v>
      </c>
      <c r="B61" s="10"/>
      <c r="C61" s="10"/>
      <c r="D61" s="58"/>
      <c r="E61" s="59"/>
      <c r="F61" s="10"/>
      <c r="G61" s="10"/>
      <c r="H61" s="10"/>
      <c r="I61" s="13"/>
    </row>
    <row r="62" spans="1:9" s="56" customFormat="1" ht="16.5">
      <c r="A62" s="52" t="s">
        <v>133</v>
      </c>
      <c r="B62" s="10"/>
      <c r="C62" s="10"/>
      <c r="D62" s="58"/>
      <c r="E62" s="59"/>
      <c r="F62" s="10"/>
      <c r="G62" s="10"/>
      <c r="H62" s="10"/>
      <c r="I62" s="7" t="s">
        <v>132</v>
      </c>
    </row>
  </sheetData>
  <sheetProtection/>
  <mergeCells count="10">
    <mergeCell ref="A3:I3"/>
    <mergeCell ref="G5:I5"/>
    <mergeCell ref="G39:I39"/>
    <mergeCell ref="G6:I6"/>
    <mergeCell ref="D5:F5"/>
    <mergeCell ref="A4:I4"/>
    <mergeCell ref="A36:I36"/>
    <mergeCell ref="A37:I37"/>
    <mergeCell ref="D38:F38"/>
    <mergeCell ref="G38:I38"/>
  </mergeCells>
  <printOptions horizontalCentered="1"/>
  <pageMargins left="1.062992125984252" right="0" top="1.0236220472440944" bottom="0.7874015748031497" header="0.31496062992125984" footer="0.1968503937007874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2.375" style="35" customWidth="1"/>
    <col min="2" max="2" width="14.50390625" style="35" customWidth="1"/>
    <col min="3" max="3" width="11.00390625" style="37" customWidth="1"/>
    <col min="4" max="4" width="9.00390625" style="36" customWidth="1"/>
    <col min="5" max="5" width="6.375" style="37" customWidth="1"/>
    <col min="6" max="6" width="6.375" style="35" customWidth="1"/>
    <col min="7" max="7" width="10.875" style="35" customWidth="1"/>
    <col min="8" max="8" width="9.625" style="35" customWidth="1"/>
    <col min="9" max="9" width="12.00390625" style="13" customWidth="1"/>
    <col min="10" max="16384" width="9.00390625" style="35" customWidth="1"/>
  </cols>
  <sheetData>
    <row r="1" spans="1:9" s="114" customFormat="1" ht="16.5">
      <c r="A1" s="120" t="s">
        <v>131</v>
      </c>
      <c r="B1" s="124" t="s">
        <v>130</v>
      </c>
      <c r="C1" s="123"/>
      <c r="D1" s="123"/>
      <c r="E1" s="123"/>
      <c r="F1" s="123"/>
      <c r="G1" s="120" t="s">
        <v>0</v>
      </c>
      <c r="H1" s="119" t="s">
        <v>129</v>
      </c>
      <c r="I1" s="118"/>
    </row>
    <row r="2" spans="1:9" ht="23.25" customHeight="1">
      <c r="A2" s="120" t="s">
        <v>128</v>
      </c>
      <c r="B2" s="122" t="s">
        <v>127</v>
      </c>
      <c r="C2" s="121"/>
      <c r="D2" s="121"/>
      <c r="E2" s="121"/>
      <c r="F2" s="121"/>
      <c r="G2" s="120" t="s">
        <v>1</v>
      </c>
      <c r="H2" s="119" t="s">
        <v>126</v>
      </c>
      <c r="I2" s="118"/>
    </row>
    <row r="3" spans="1:11" s="10" customFormat="1" ht="19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s="10" customFormat="1" ht="19.5" customHeight="1">
      <c r="A4" s="116" t="s">
        <v>125</v>
      </c>
      <c r="B4" s="116"/>
      <c r="C4" s="116"/>
      <c r="D4" s="116"/>
      <c r="E4" s="116"/>
      <c r="F4" s="116"/>
      <c r="G4" s="116"/>
      <c r="H4" s="116"/>
      <c r="I4" s="116"/>
      <c r="J4" s="115"/>
      <c r="K4" s="115"/>
    </row>
    <row r="5" spans="1:11" s="10" customFormat="1" ht="28.5" customHeight="1">
      <c r="A5" s="81" t="s">
        <v>124</v>
      </c>
      <c r="B5" s="81"/>
      <c r="C5" s="81"/>
      <c r="D5" s="81"/>
      <c r="E5" s="81"/>
      <c r="F5" s="81"/>
      <c r="G5" s="81"/>
      <c r="H5" s="81"/>
      <c r="I5" s="81"/>
      <c r="J5" s="35"/>
      <c r="K5" s="35"/>
    </row>
    <row r="6" spans="10:11" s="10" customFormat="1" ht="19.5" customHeight="1">
      <c r="J6" s="114"/>
      <c r="K6" s="114"/>
    </row>
    <row r="7" spans="1:7" ht="16.5">
      <c r="A7" s="77"/>
      <c r="B7" s="77"/>
      <c r="C7" s="112"/>
      <c r="D7" s="113"/>
      <c r="E7" s="112"/>
      <c r="F7" s="77"/>
      <c r="G7" s="77"/>
    </row>
    <row r="8" spans="1:9" s="10" customFormat="1" ht="22.5" customHeight="1">
      <c r="A8" s="38"/>
      <c r="B8" s="39" t="s">
        <v>2</v>
      </c>
      <c r="C8" s="111"/>
      <c r="D8" s="82" t="s">
        <v>123</v>
      </c>
      <c r="E8" s="83"/>
      <c r="F8" s="83"/>
      <c r="G8" s="110" t="s">
        <v>122</v>
      </c>
      <c r="H8" s="109"/>
      <c r="I8" s="109"/>
    </row>
    <row r="9" spans="1:9" s="10" customFormat="1" ht="22.5" customHeight="1">
      <c r="A9" s="41" t="s">
        <v>4</v>
      </c>
      <c r="B9" s="38" t="s">
        <v>5</v>
      </c>
      <c r="C9" s="108" t="s">
        <v>121</v>
      </c>
      <c r="D9" s="43" t="s">
        <v>120</v>
      </c>
      <c r="E9" s="44" t="s">
        <v>119</v>
      </c>
      <c r="F9" s="45" t="s">
        <v>118</v>
      </c>
      <c r="G9" s="82" t="s">
        <v>3</v>
      </c>
      <c r="H9" s="83"/>
      <c r="I9" s="83"/>
    </row>
    <row r="10" spans="1:9" s="10" customFormat="1" ht="22.5" customHeight="1">
      <c r="A10" s="46" t="s">
        <v>8</v>
      </c>
      <c r="B10" s="47"/>
      <c r="C10" s="107"/>
      <c r="D10" s="62" t="s">
        <v>9</v>
      </c>
      <c r="E10" s="49" t="s">
        <v>10</v>
      </c>
      <c r="F10" s="63" t="s">
        <v>11</v>
      </c>
      <c r="G10" s="106" t="s">
        <v>19</v>
      </c>
      <c r="H10" s="27" t="s">
        <v>117</v>
      </c>
      <c r="I10" s="105" t="s">
        <v>116</v>
      </c>
    </row>
    <row r="11" spans="1:9" s="10" customFormat="1" ht="22.5" customHeight="1">
      <c r="A11" s="72" t="s">
        <v>115</v>
      </c>
      <c r="B11" s="60"/>
      <c r="C11" s="61"/>
      <c r="D11" s="23">
        <f>D12+D20</f>
        <v>1156</v>
      </c>
      <c r="E11" s="23">
        <f>E12+E20</f>
        <v>0</v>
      </c>
      <c r="F11" s="23">
        <f>F12+F20</f>
        <v>3</v>
      </c>
      <c r="G11" s="23">
        <f>G12+G20</f>
        <v>31725</v>
      </c>
      <c r="H11" s="23">
        <f>H12+H20</f>
        <v>0</v>
      </c>
      <c r="I11" s="23">
        <f>I12+I20</f>
        <v>31725</v>
      </c>
    </row>
    <row r="12" spans="1:9" s="10" customFormat="1" ht="22.5" customHeight="1">
      <c r="A12" s="1" t="s">
        <v>114</v>
      </c>
      <c r="B12" s="50"/>
      <c r="C12" s="5"/>
      <c r="D12" s="23">
        <f>D13</f>
        <v>1141</v>
      </c>
      <c r="E12" s="23">
        <f>E13</f>
        <v>0</v>
      </c>
      <c r="F12" s="23">
        <f>F13</f>
        <v>2</v>
      </c>
      <c r="G12" s="23">
        <f>G13</f>
        <v>31225</v>
      </c>
      <c r="H12" s="23">
        <f>H13</f>
        <v>0</v>
      </c>
      <c r="I12" s="23">
        <f>I13</f>
        <v>31225</v>
      </c>
    </row>
    <row r="13" spans="1:9" s="10" customFormat="1" ht="22.5" customHeight="1">
      <c r="A13" s="104" t="s">
        <v>113</v>
      </c>
      <c r="B13" s="25"/>
      <c r="C13" s="5"/>
      <c r="D13" s="23">
        <f>SUM(D14:D19)</f>
        <v>1141</v>
      </c>
      <c r="E13" s="23">
        <f>SUM(E14:E19)</f>
        <v>0</v>
      </c>
      <c r="F13" s="23">
        <f>SUM(F14:F19)</f>
        <v>2</v>
      </c>
      <c r="G13" s="23">
        <f>SUM(G14:G19)</f>
        <v>31225</v>
      </c>
      <c r="H13" s="23">
        <f>SUM(H14:H19)</f>
        <v>0</v>
      </c>
      <c r="I13" s="23">
        <f>SUM(I14:I19)</f>
        <v>31225</v>
      </c>
    </row>
    <row r="14" spans="1:9" s="10" customFormat="1" ht="33.75" customHeight="1">
      <c r="A14" s="1"/>
      <c r="B14" s="75" t="s">
        <v>108</v>
      </c>
      <c r="C14" s="5" t="s">
        <v>112</v>
      </c>
      <c r="D14" s="23">
        <v>30</v>
      </c>
      <c r="E14" s="23">
        <v>0</v>
      </c>
      <c r="F14" s="23">
        <v>0</v>
      </c>
      <c r="G14" s="23">
        <f>SUM(H14:I14)</f>
        <v>585</v>
      </c>
      <c r="H14" s="23">
        <v>0</v>
      </c>
      <c r="I14" s="23">
        <v>585</v>
      </c>
    </row>
    <row r="15" spans="1:9" s="10" customFormat="1" ht="22.5" customHeight="1">
      <c r="A15" s="1"/>
      <c r="B15" s="75" t="s">
        <v>56</v>
      </c>
      <c r="C15" s="5" t="s">
        <v>111</v>
      </c>
      <c r="D15" s="23">
        <v>475</v>
      </c>
      <c r="E15" s="23">
        <v>0</v>
      </c>
      <c r="F15" s="23">
        <v>0</v>
      </c>
      <c r="G15" s="23">
        <f>SUM(H15:I15)</f>
        <v>20360</v>
      </c>
      <c r="H15" s="23">
        <v>0</v>
      </c>
      <c r="I15" s="23">
        <v>20360</v>
      </c>
    </row>
    <row r="16" spans="1:9" s="10" customFormat="1" ht="22.5" customHeight="1">
      <c r="A16" s="11"/>
      <c r="B16" s="75" t="s">
        <v>108</v>
      </c>
      <c r="C16" s="5" t="s">
        <v>110</v>
      </c>
      <c r="D16" s="23">
        <v>260</v>
      </c>
      <c r="E16" s="24">
        <v>0</v>
      </c>
      <c r="F16" s="23">
        <v>0</v>
      </c>
      <c r="G16" s="23">
        <f>SUM(H16:I16)</f>
        <v>3780</v>
      </c>
      <c r="H16" s="23">
        <v>0</v>
      </c>
      <c r="I16" s="23">
        <v>3780</v>
      </c>
    </row>
    <row r="17" spans="1:11" s="93" customFormat="1" ht="11.25" customHeight="1">
      <c r="A17" s="11"/>
      <c r="B17" s="75" t="s">
        <v>108</v>
      </c>
      <c r="C17" s="5" t="s">
        <v>109</v>
      </c>
      <c r="D17" s="23">
        <v>190</v>
      </c>
      <c r="E17" s="24">
        <v>0</v>
      </c>
      <c r="F17" s="23">
        <v>0</v>
      </c>
      <c r="G17" s="23">
        <f>SUM(H17:I17)</f>
        <v>4000</v>
      </c>
      <c r="H17" s="23">
        <v>0</v>
      </c>
      <c r="I17" s="23">
        <v>4000</v>
      </c>
      <c r="J17" s="10"/>
      <c r="K17" s="10"/>
    </row>
    <row r="18" spans="1:11" s="93" customFormat="1" ht="10.5" customHeight="1">
      <c r="A18" s="11"/>
      <c r="B18" s="75" t="s">
        <v>108</v>
      </c>
      <c r="C18" s="2" t="s">
        <v>107</v>
      </c>
      <c r="D18" s="23">
        <v>150</v>
      </c>
      <c r="E18" s="24">
        <v>0</v>
      </c>
      <c r="F18" s="23">
        <v>1</v>
      </c>
      <c r="G18" s="23">
        <f>SUM(H18:I18)</f>
        <v>2150</v>
      </c>
      <c r="H18" s="23">
        <v>0</v>
      </c>
      <c r="I18" s="23">
        <v>2150</v>
      </c>
      <c r="J18" s="10"/>
      <c r="K18" s="10"/>
    </row>
    <row r="19" spans="1:11" s="93" customFormat="1" ht="16.5">
      <c r="A19" s="11"/>
      <c r="B19" s="75" t="s">
        <v>56</v>
      </c>
      <c r="C19" s="2" t="s">
        <v>103</v>
      </c>
      <c r="D19" s="23">
        <v>36</v>
      </c>
      <c r="E19" s="24">
        <v>0</v>
      </c>
      <c r="F19" s="23">
        <v>1</v>
      </c>
      <c r="G19" s="23">
        <f>SUM(H19:I19)</f>
        <v>350</v>
      </c>
      <c r="H19" s="23">
        <v>0</v>
      </c>
      <c r="I19" s="23">
        <v>350</v>
      </c>
      <c r="J19" s="10"/>
      <c r="K19" s="10"/>
    </row>
    <row r="20" spans="1:11" ht="16.5">
      <c r="A20" s="1" t="s">
        <v>106</v>
      </c>
      <c r="B20" s="75"/>
      <c r="C20" s="2"/>
      <c r="D20" s="23">
        <f>D21</f>
        <v>15</v>
      </c>
      <c r="E20" s="23">
        <f>E21</f>
        <v>0</v>
      </c>
      <c r="F20" s="23">
        <f>F21</f>
        <v>1</v>
      </c>
      <c r="G20" s="23">
        <f>SUM(H20:I20)</f>
        <v>500</v>
      </c>
      <c r="H20" s="23">
        <f>H21</f>
        <v>0</v>
      </c>
      <c r="I20" s="23">
        <f>I21</f>
        <v>500</v>
      </c>
      <c r="J20" s="10"/>
      <c r="K20" s="10"/>
    </row>
    <row r="21" spans="1:11" ht="16.5">
      <c r="A21" s="103" t="s">
        <v>105</v>
      </c>
      <c r="B21" s="13"/>
      <c r="C21" s="10"/>
      <c r="D21" s="23">
        <v>15</v>
      </c>
      <c r="E21" s="24">
        <v>0</v>
      </c>
      <c r="F21" s="23">
        <v>1</v>
      </c>
      <c r="G21" s="23">
        <f>SUM(H21:I21)</f>
        <v>500</v>
      </c>
      <c r="H21" s="23">
        <v>0</v>
      </c>
      <c r="I21" s="23">
        <v>500</v>
      </c>
      <c r="J21" s="10"/>
      <c r="K21" s="10"/>
    </row>
    <row r="22" spans="1:11" ht="16.5">
      <c r="A22" s="11"/>
      <c r="B22" s="75" t="s">
        <v>104</v>
      </c>
      <c r="C22" s="2" t="s">
        <v>103</v>
      </c>
      <c r="D22" s="23">
        <f>D21</f>
        <v>15</v>
      </c>
      <c r="E22" s="23">
        <f>E21</f>
        <v>0</v>
      </c>
      <c r="F22" s="23">
        <f>F21</f>
        <v>1</v>
      </c>
      <c r="G22" s="23">
        <f>G21</f>
        <v>500</v>
      </c>
      <c r="H22" s="23">
        <f>H21</f>
        <v>0</v>
      </c>
      <c r="I22" s="23">
        <f>I21</f>
        <v>500</v>
      </c>
      <c r="J22" s="10"/>
      <c r="K22" s="10"/>
    </row>
    <row r="23" spans="1:11" ht="16.5">
      <c r="A23" s="102"/>
      <c r="B23" s="101"/>
      <c r="C23" s="100"/>
      <c r="D23" s="99"/>
      <c r="E23" s="99"/>
      <c r="F23" s="99"/>
      <c r="G23" s="99"/>
      <c r="H23" s="99"/>
      <c r="I23" s="98"/>
      <c r="J23" s="93"/>
      <c r="K23" s="93"/>
    </row>
    <row r="24" spans="1:11" ht="16.5">
      <c r="A24" s="97"/>
      <c r="B24" s="97"/>
      <c r="C24" s="95"/>
      <c r="D24" s="96"/>
      <c r="E24" s="95"/>
      <c r="F24" s="94"/>
      <c r="G24" s="94"/>
      <c r="H24" s="94"/>
      <c r="I24" s="94"/>
      <c r="J24" s="93"/>
      <c r="K24" s="93"/>
    </row>
    <row r="25" spans="1:8" s="87" customFormat="1" ht="15.75">
      <c r="A25" s="91" t="s">
        <v>102</v>
      </c>
      <c r="B25" s="92"/>
      <c r="C25" s="92"/>
      <c r="D25" s="92"/>
      <c r="E25" s="92"/>
      <c r="F25" s="92"/>
      <c r="G25" s="92"/>
      <c r="H25" s="92"/>
    </row>
    <row r="26" spans="1:11" s="87" customFormat="1" ht="16.5" customHeight="1">
      <c r="A26" s="88" t="s">
        <v>101</v>
      </c>
      <c r="B26" s="91"/>
      <c r="C26" s="86"/>
      <c r="D26" s="86"/>
      <c r="F26" s="86"/>
      <c r="G26" s="90"/>
      <c r="H26" s="86"/>
      <c r="J26" s="86"/>
      <c r="K26" s="86"/>
    </row>
    <row r="27" spans="1:11" s="87" customFormat="1" ht="16.5" customHeight="1">
      <c r="A27" s="89" t="s">
        <v>100</v>
      </c>
      <c r="B27" s="91"/>
      <c r="C27" s="86"/>
      <c r="D27" s="86"/>
      <c r="F27" s="86"/>
      <c r="G27" s="90"/>
      <c r="H27" s="86"/>
      <c r="J27" s="86"/>
      <c r="K27" s="86"/>
    </row>
    <row r="28" s="87" customFormat="1" ht="15.75">
      <c r="A28" s="89" t="s">
        <v>99</v>
      </c>
    </row>
    <row r="29" spans="1:11" s="86" customFormat="1" ht="15.75">
      <c r="A29" s="88" t="s">
        <v>98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1" ht="16.5">
      <c r="I31" s="7" t="s">
        <v>97</v>
      </c>
    </row>
  </sheetData>
  <sheetProtection/>
  <mergeCells count="7">
    <mergeCell ref="H1:I1"/>
    <mergeCell ref="H2:I2"/>
    <mergeCell ref="G9:I9"/>
    <mergeCell ref="D8:F8"/>
    <mergeCell ref="A5:I5"/>
    <mergeCell ref="A4:I4"/>
    <mergeCell ref="G8:I8"/>
  </mergeCells>
  <printOptions horizontalCentered="1"/>
  <pageMargins left="1.08" right="0" top="1.0236220472440944" bottom="0.1968503937007874" header="0.3149606299212598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張佩宜</cp:lastModifiedBy>
  <cp:lastPrinted>2006-03-07T01:30:30Z</cp:lastPrinted>
  <dcterms:created xsi:type="dcterms:W3CDTF">1997-04-27T05:47:46Z</dcterms:created>
  <dcterms:modified xsi:type="dcterms:W3CDTF">2016-11-25T06:03:06Z</dcterms:modified>
  <cp:category/>
  <cp:version/>
  <cp:contentType/>
  <cp:contentStatus/>
</cp:coreProperties>
</file>